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mc:AlternateContent xmlns:mc="http://schemas.openxmlformats.org/markup-compatibility/2006">
    <mc:Choice Requires="x15">
      <x15ac:absPath xmlns:x15ac="http://schemas.microsoft.com/office/spreadsheetml/2010/11/ac" url="G:\.shortcut-targets-by-id\1bO9lK_L_Q_il-NMVxfM78vIVZjgI_Kal\Pronova SVI\PROJEKTI\JAVNA NABAVA\OTVORENI\Opcina Kravarsko\Zgrada\01_Analiza tržišta\"/>
    </mc:Choice>
  </mc:AlternateContent>
  <xr:revisionPtr revIDLastSave="0" documentId="13_ncr:1_{B32BEA25-195E-4D1F-9E56-73BFE2721564}" xr6:coauthVersionLast="47" xr6:coauthVersionMax="47" xr10:uidLastSave="{00000000-0000-0000-0000-000000000000}"/>
  <bookViews>
    <workbookView xWindow="-98" yWindow="-98" windowWidth="21795" windowHeight="12975" tabRatio="999" xr2:uid="{00000000-000D-0000-FFFF-FFFF00000000}"/>
  </bookViews>
  <sheets>
    <sheet name="0A_Naslovnica" sheetId="60" r:id="rId1"/>
    <sheet name="0B_Opci uvjeti uz troskovnik" sheetId="59" r:id="rId2"/>
    <sheet name="01_TR-Građevinsko-obrtnički" sheetId="53" r:id="rId3"/>
    <sheet name="02_TR-Vodovod i odvodnja" sheetId="43" r:id="rId4"/>
    <sheet name="03_TR_Strojarstvo" sheetId="54" r:id="rId5"/>
    <sheet name="04_TR_Elektro" sheetId="56" r:id="rId6"/>
    <sheet name="05_TR_Prometnice" sheetId="61" r:id="rId7"/>
    <sheet name="REKAPITULACIJA" sheetId="37" r:id="rId8"/>
  </sheets>
  <externalReferences>
    <externalReference r:id="rId9"/>
    <externalReference r:id="rId10"/>
    <externalReference r:id="rId11"/>
    <externalReference r:id="rId12"/>
  </externalReferences>
  <definedNames>
    <definedName name="aaa" localSheetId="0">'[1]4. Konstruktivna obnova'!#REF!</definedName>
    <definedName name="aaa" localSheetId="1">'[1]4. Konstruktivna obnova'!#REF!</definedName>
    <definedName name="aaa">'[2]4. Konstruktivna obnova'!#REF!</definedName>
    <definedName name="aaaa" localSheetId="0">'[1]4. Konstruktivna obnova'!#REF!</definedName>
    <definedName name="aaaa" localSheetId="1">'[1]4. Konstruktivna obnova'!#REF!</definedName>
    <definedName name="aaaa">'[2]4. Konstruktivna obnova'!#REF!</definedName>
    <definedName name="_xlnm.Print_Titles" localSheetId="2">'01_TR-Građevinsko-obrtnički'!$1:$4</definedName>
    <definedName name="_xlnm.Print_Titles" localSheetId="3">'02_TR-Vodovod i odvodnja'!$1:$4</definedName>
    <definedName name="_xlnm.Print_Titles" localSheetId="4">'03_TR_Strojarstvo'!$1:$4</definedName>
    <definedName name="_xlnm.Print_Titles" localSheetId="5">'04_TR_Elektro'!$1:$4</definedName>
    <definedName name="_xlnm.Print_Titles" localSheetId="6">'05_TR_Prometnice'!$1:$4</definedName>
    <definedName name="_xlnm.Print_Titles" localSheetId="1">'0B_Opci uvjeti uz troskovnik'!$1:$2</definedName>
    <definedName name="_xlnm.Print_Area" localSheetId="2">'01_TR-Građevinsko-obrtnički'!$A$1:$F$1061</definedName>
    <definedName name="_xlnm.Print_Area" localSheetId="3">'02_TR-Vodovod i odvodnja'!$A$1:$F$404</definedName>
    <definedName name="_xlnm.Print_Area" localSheetId="4">'03_TR_Strojarstvo'!$A$1:$F$642</definedName>
    <definedName name="_xlnm.Print_Area" localSheetId="5">'04_TR_Elektro'!$A$1:$F$377</definedName>
    <definedName name="_xlnm.Print_Area" localSheetId="6">'05_TR_Prometnice'!$A$1:$F$155</definedName>
    <definedName name="_xlnm.Print_Area" localSheetId="0">'0A_Naslovnica'!$A$1:$I$49</definedName>
    <definedName name="_xlnm.Print_Area" localSheetId="1">'0B_Opci uvjeti uz troskovnik'!$A$1:$F$342</definedName>
    <definedName name="_xlnm.Print_Area" localSheetId="7">REKAPITULACIJA!$A$1:$E$39</definedName>
    <definedName name="q" localSheetId="0">'[1]4. Konstruktivna obnova'!#REF!</definedName>
    <definedName name="q" localSheetId="1">'[1]4. Konstruktivna obnova'!#REF!</definedName>
    <definedName name="q">'[2]4. Konstruktivna obnova'!#REF!</definedName>
    <definedName name="sum_1">'01_TR-Građevinsko-obrtnički'!$F$1059</definedName>
    <definedName name="sum_1.01">'01_TR-Građevinsko-obrtnički'!$F$32</definedName>
    <definedName name="sum_1.02">'01_TR-Građevinsko-obrtnički'!$F$76</definedName>
    <definedName name="sum_1.03">'01_TR-Građevinsko-obrtnički'!$F$373</definedName>
    <definedName name="sum_1.04">'01_TR-Građevinsko-obrtnički'!$F$404</definedName>
    <definedName name="sum_1.05">'01_TR-Građevinsko-obrtnički'!$F$558</definedName>
    <definedName name="sum_1.06">'01_TR-Građevinsko-obrtnički'!$F$603</definedName>
    <definedName name="sum_1.07">'01_TR-Građevinsko-obrtnički'!$F$679</definedName>
    <definedName name="sum_1.08">'01_TR-Građevinsko-obrtnički'!$F$716</definedName>
    <definedName name="sum_1.09">'01_TR-Građevinsko-obrtnički'!$F$860</definedName>
    <definedName name="sum_1.10">'01_TR-Građevinsko-obrtnički'!$F$933</definedName>
    <definedName name="sum_1.11">'01_TR-Građevinsko-obrtnički'!$F$943</definedName>
    <definedName name="sum_1.12">'01_TR-Građevinsko-obrtnički'!$F$977</definedName>
    <definedName name="sum_1.13">'01_TR-Građevinsko-obrtnički'!$F$1014</definedName>
    <definedName name="sum_1.14">'01_TR-Građevinsko-obrtnički'!$F$1022</definedName>
    <definedName name="sum_1.15">'01_TR-Građevinsko-obrtnički'!$F$1038</definedName>
    <definedName name="sum_1_total">'[3]4. Troskovnik'!$F$208</definedName>
    <definedName name="sum_2">'02_TR-Vodovod i odvodnja'!$F$401</definedName>
    <definedName name="sum_2.01">'02_TR-Vodovod i odvodnja'!$F$39</definedName>
    <definedName name="sum_2.02">'02_TR-Vodovod i odvodnja'!$F$81</definedName>
    <definedName name="sum_2.03">'02_TR-Vodovod i odvodnja'!$F$126</definedName>
    <definedName name="sum_2.04">'02_TR-Vodovod i odvodnja'!$F$169</definedName>
    <definedName name="sum_2.05">'02_TR-Vodovod i odvodnja'!$F$229</definedName>
    <definedName name="sum_2.06">'02_TR-Vodovod i odvodnja'!$F$298</definedName>
    <definedName name="sum_2.07">'02_TR-Vodovod i odvodnja'!$F$386</definedName>
    <definedName name="sum_2.08">'[3]4. Troskovnik'!$F$342</definedName>
    <definedName name="sum_2.09">'[3]4. Troskovnik'!$F$367</definedName>
    <definedName name="sum_2.10">'[3]4. Troskovnik'!$F$375</definedName>
    <definedName name="sum_2.11">'[3]4. Troskovnik'!$F$390</definedName>
    <definedName name="sum_2_total">'[3]4. Troskovnik'!$F$406</definedName>
    <definedName name="sum_3">'03_TR_Strojarstvo'!$E$640</definedName>
    <definedName name="sum_3.01">'03_TR_Strojarstvo'!$F$231</definedName>
    <definedName name="sum_3.02">'03_TR_Strojarstvo'!$F$436</definedName>
    <definedName name="sum_3.03">'03_TR_Strojarstvo'!$F$507</definedName>
    <definedName name="sum_3.04">'03_TR_Strojarstvo'!$F$602</definedName>
    <definedName name="sum_3.05">'03_TR_Strojarstvo'!$F$629</definedName>
    <definedName name="sum_3.06">'[3]4. Troskovnik'!$F$592</definedName>
    <definedName name="sum_3_total">'[3]4. Troskovnik'!$F$603</definedName>
    <definedName name="sum_4">'04_TR_Elektro'!$F$374</definedName>
    <definedName name="sum_4.01">'04_TR_Elektro'!$F$13</definedName>
    <definedName name="sum_4.02">'04_TR_Elektro'!$F$33</definedName>
    <definedName name="sum_4.03">'04_TR_Elektro'!$F$115</definedName>
    <definedName name="sum_4.04">'04_TR_Elektro'!$F$145</definedName>
    <definedName name="sum_4.05">'04_TR_Elektro'!$F$158</definedName>
    <definedName name="sum_4.06">'04_TR_Elektro'!$F$180</definedName>
    <definedName name="sum_4.07">'04_TR_Elektro'!$F$202</definedName>
    <definedName name="sum_4.08">'04_TR_Elektro'!$F$226</definedName>
    <definedName name="sum_4.09">'04_TR_Elektro'!$F$253</definedName>
    <definedName name="sum_4.10">'04_TR_Elektro'!$F$263</definedName>
    <definedName name="sum_4.11">'04_TR_Elektro'!$F$275</definedName>
    <definedName name="sum_4.12">'04_TR_Elektro'!$F$293</definedName>
    <definedName name="sum_4.13">'04_TR_Elektro'!$F$299</definedName>
    <definedName name="sum_4.14">'04_TR_Elektro'!$F$339</definedName>
    <definedName name="sum_4.15">'04_TR_Elektro'!$F$351</definedName>
    <definedName name="sum_4_total">'[3]4. Troskovnik'!$F$713</definedName>
    <definedName name="sum_5">'05_TR_Prometnice'!$F$152</definedName>
    <definedName name="sum_5.01">'05_TR_Prometnice'!$F$40</definedName>
    <definedName name="sum_5.02">'04_TR_Elektro'!$F$13</definedName>
    <definedName name="sum_5.03">'05_TR_Prometnice'!$F$96</definedName>
    <definedName name="sum_5.04">'05_TR_Prometnice'!$F$131</definedName>
    <definedName name="sum_5.05">'05_TR_Prometnice'!$F$142</definedName>
    <definedName name="sum_5.06">'[3]4. Troskovnik'!$F$854</definedName>
    <definedName name="sum_5.07">'[3]4. Troskovnik'!$F$871</definedName>
    <definedName name="sum_5.08">'[3]4. Troskovnik'!$F$880</definedName>
    <definedName name="sum_5.09">'[3]4. Troskovnik'!$F$890</definedName>
    <definedName name="sum_5.10">'[3]4. Troskovnik'!$F$900</definedName>
    <definedName name="sum_5_total">'[3]4. Troskovnik'!$F$916</definedName>
    <definedName name="tecaj" localSheetId="0">'[4]1. gradjevinski radovi'!$H$6</definedName>
    <definedName name="tecaj" localSheetId="1">'[4]1. gradjevinski radovi'!$H$6</definedName>
    <definedName name="tecaj">'[4]1. gradjevinski radovi'!$H$6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235" i="43" l="1"/>
  <c r="F238" i="43"/>
  <c r="F244" i="43"/>
  <c r="F247" i="43"/>
  <c r="F939" i="53"/>
  <c r="F941" i="53"/>
  <c r="F193" i="43" l="1"/>
  <c r="F140" i="61" l="1"/>
  <c r="F139" i="61"/>
  <c r="F138" i="61"/>
  <c r="F129" i="61"/>
  <c r="F128" i="61"/>
  <c r="F127" i="61"/>
  <c r="F126" i="61"/>
  <c r="F122" i="61"/>
  <c r="F117" i="61"/>
  <c r="F116" i="61"/>
  <c r="F112" i="61"/>
  <c r="F111" i="61"/>
  <c r="F108" i="61"/>
  <c r="F105" i="61"/>
  <c r="F104" i="61"/>
  <c r="F94" i="61"/>
  <c r="F89" i="61"/>
  <c r="F84" i="61"/>
  <c r="F80" i="61"/>
  <c r="F75" i="61"/>
  <c r="F70" i="61"/>
  <c r="F62" i="61"/>
  <c r="F58" i="61"/>
  <c r="F54" i="61"/>
  <c r="F50" i="61"/>
  <c r="F46" i="61"/>
  <c r="F38" i="61"/>
  <c r="F34" i="61"/>
  <c r="F30" i="61"/>
  <c r="F26" i="61"/>
  <c r="F22" i="61"/>
  <c r="F18" i="61"/>
  <c r="F17" i="61"/>
  <c r="F16" i="61"/>
  <c r="F349" i="56"/>
  <c r="F347" i="56"/>
  <c r="F345" i="56"/>
  <c r="F337" i="56"/>
  <c r="F336" i="56"/>
  <c r="F333" i="56"/>
  <c r="F332" i="56"/>
  <c r="F331" i="56"/>
  <c r="F328" i="56"/>
  <c r="F324" i="56"/>
  <c r="F320" i="56"/>
  <c r="F316" i="56"/>
  <c r="F313" i="56"/>
  <c r="F310" i="56"/>
  <c r="F307" i="56"/>
  <c r="F304" i="56"/>
  <c r="F297" i="56"/>
  <c r="F299" i="56" s="1"/>
  <c r="F371" i="56" s="1"/>
  <c r="F291" i="56"/>
  <c r="F288" i="56"/>
  <c r="F285" i="56"/>
  <c r="F283" i="56"/>
  <c r="F281" i="56"/>
  <c r="F279" i="56"/>
  <c r="F273" i="56"/>
  <c r="F271" i="56"/>
  <c r="F269" i="56"/>
  <c r="F267" i="56"/>
  <c r="F261" i="56"/>
  <c r="F259" i="56"/>
  <c r="F257" i="56"/>
  <c r="F251" i="56"/>
  <c r="F249" i="56"/>
  <c r="F247" i="56"/>
  <c r="F245" i="56"/>
  <c r="F243" i="56"/>
  <c r="F241" i="56"/>
  <c r="F239" i="56"/>
  <c r="F237" i="56"/>
  <c r="F233" i="56"/>
  <c r="F230" i="56"/>
  <c r="F224" i="56"/>
  <c r="F222" i="56"/>
  <c r="F220" i="56"/>
  <c r="F218" i="56"/>
  <c r="F216" i="56"/>
  <c r="F214" i="56"/>
  <c r="F209" i="56"/>
  <c r="F206" i="56"/>
  <c r="F200" i="56"/>
  <c r="F197" i="56"/>
  <c r="F195" i="56"/>
  <c r="F193" i="56"/>
  <c r="F190" i="56"/>
  <c r="F188" i="56"/>
  <c r="F187" i="56"/>
  <c r="F186" i="56"/>
  <c r="F178" i="56"/>
  <c r="F176" i="56"/>
  <c r="F174" i="56"/>
  <c r="F172" i="56"/>
  <c r="F170" i="56"/>
  <c r="F168" i="56"/>
  <c r="F166" i="56"/>
  <c r="F164" i="56"/>
  <c r="F162" i="56"/>
  <c r="F156" i="56"/>
  <c r="F154" i="56"/>
  <c r="F151" i="56"/>
  <c r="F158" i="56" s="1"/>
  <c r="F363" i="56" s="1"/>
  <c r="F143" i="56"/>
  <c r="F141" i="56"/>
  <c r="F138" i="56"/>
  <c r="F139" i="56"/>
  <c r="F137" i="56"/>
  <c r="F136" i="56"/>
  <c r="F133" i="56"/>
  <c r="F131" i="56"/>
  <c r="F129" i="56"/>
  <c r="F127" i="56"/>
  <c r="F124" i="56"/>
  <c r="F121" i="56"/>
  <c r="F113" i="56"/>
  <c r="F111" i="56"/>
  <c r="F108" i="56"/>
  <c r="F105" i="56"/>
  <c r="F102" i="56"/>
  <c r="F99" i="56"/>
  <c r="F96" i="56"/>
  <c r="F94" i="56"/>
  <c r="F92" i="56"/>
  <c r="F91" i="56"/>
  <c r="F90" i="56"/>
  <c r="F89" i="56"/>
  <c r="F82" i="56"/>
  <c r="F76" i="56"/>
  <c r="F70" i="56"/>
  <c r="F64" i="56"/>
  <c r="F59" i="56"/>
  <c r="F53" i="56"/>
  <c r="F45" i="56"/>
  <c r="F37" i="56"/>
  <c r="F31" i="56"/>
  <c r="F29" i="56"/>
  <c r="F27" i="56"/>
  <c r="F25" i="56"/>
  <c r="F23" i="56"/>
  <c r="F21" i="56"/>
  <c r="F19" i="56"/>
  <c r="F11" i="56"/>
  <c r="F13" i="56" s="1"/>
  <c r="F148" i="61" s="1"/>
  <c r="F11" i="61"/>
  <c r="F627" i="54"/>
  <c r="F625" i="54"/>
  <c r="F623" i="54"/>
  <c r="F620" i="54"/>
  <c r="F618" i="54"/>
  <c r="F616" i="54"/>
  <c r="F606" i="54"/>
  <c r="F600" i="54"/>
  <c r="F597" i="54"/>
  <c r="F595" i="54"/>
  <c r="F593" i="54"/>
  <c r="F591" i="54"/>
  <c r="F589" i="54"/>
  <c r="F587" i="54"/>
  <c r="F585" i="54"/>
  <c r="F578" i="54"/>
  <c r="F576" i="54"/>
  <c r="F574" i="54"/>
  <c r="F572" i="54"/>
  <c r="F570" i="54"/>
  <c r="F568" i="54"/>
  <c r="F566" i="54"/>
  <c r="F563" i="54"/>
  <c r="F560" i="54"/>
  <c r="F557" i="54"/>
  <c r="F542" i="54"/>
  <c r="F541" i="54"/>
  <c r="F540" i="54"/>
  <c r="F539" i="54"/>
  <c r="F538" i="54"/>
  <c r="F535" i="54"/>
  <c r="F534" i="54"/>
  <c r="F533" i="54"/>
  <c r="F532" i="54"/>
  <c r="F531" i="54"/>
  <c r="F528" i="54"/>
  <c r="F527" i="54"/>
  <c r="F526" i="54"/>
  <c r="F525" i="54"/>
  <c r="F524" i="54"/>
  <c r="F523" i="54"/>
  <c r="F522" i="54"/>
  <c r="F518" i="54"/>
  <c r="F517" i="54"/>
  <c r="F516" i="54"/>
  <c r="F515" i="54"/>
  <c r="F514" i="54"/>
  <c r="F513" i="54"/>
  <c r="F512" i="54"/>
  <c r="F505" i="54"/>
  <c r="F503" i="54"/>
  <c r="F492" i="54"/>
  <c r="F481" i="54"/>
  <c r="F474" i="54"/>
  <c r="F472" i="54"/>
  <c r="F470" i="54"/>
  <c r="F468" i="54"/>
  <c r="F451" i="54"/>
  <c r="F434" i="54"/>
  <c r="F432" i="54"/>
  <c r="F430" i="54"/>
  <c r="F428" i="54"/>
  <c r="F426" i="54"/>
  <c r="F421" i="54"/>
  <c r="F419" i="54"/>
  <c r="F417" i="54"/>
  <c r="F415" i="54"/>
  <c r="F413" i="54"/>
  <c r="F411" i="54"/>
  <c r="F408" i="54"/>
  <c r="F406" i="54"/>
  <c r="F399" i="54"/>
  <c r="F395" i="54"/>
  <c r="F396" i="54"/>
  <c r="F392" i="54"/>
  <c r="F391" i="54"/>
  <c r="F390" i="54"/>
  <c r="F387" i="54"/>
  <c r="F385" i="54"/>
  <c r="F381" i="54"/>
  <c r="F383" i="54"/>
  <c r="F376" i="54"/>
  <c r="F379" i="54"/>
  <c r="F374" i="54"/>
  <c r="F362" i="54"/>
  <c r="F360" i="54"/>
  <c r="F358" i="54"/>
  <c r="F350" i="54"/>
  <c r="F348" i="54"/>
  <c r="F346" i="54"/>
  <c r="F343" i="54"/>
  <c r="F340" i="54"/>
  <c r="F329" i="54"/>
  <c r="F327" i="54"/>
  <c r="F325" i="54"/>
  <c r="F324" i="54"/>
  <c r="F321" i="54"/>
  <c r="F320" i="54"/>
  <c r="F319" i="54"/>
  <c r="F316" i="54"/>
  <c r="F315" i="54"/>
  <c r="F312" i="54"/>
  <c r="F311" i="54"/>
  <c r="F310" i="54"/>
  <c r="F309" i="54"/>
  <c r="F306" i="54"/>
  <c r="F305" i="54"/>
  <c r="F302" i="54"/>
  <c r="F301" i="54"/>
  <c r="F298" i="54"/>
  <c r="F297" i="54"/>
  <c r="F294" i="54"/>
  <c r="F290" i="54"/>
  <c r="F286" i="54"/>
  <c r="F284" i="54"/>
  <c r="F282" i="54"/>
  <c r="F280" i="54"/>
  <c r="F278" i="54"/>
  <c r="F277" i="54"/>
  <c r="F276" i="54"/>
  <c r="F275" i="54"/>
  <c r="F274" i="54"/>
  <c r="F271" i="54"/>
  <c r="F266" i="54"/>
  <c r="F261" i="54"/>
  <c r="F256" i="54"/>
  <c r="F254" i="54"/>
  <c r="F252" i="54"/>
  <c r="F249" i="54"/>
  <c r="F248" i="54"/>
  <c r="F244" i="54"/>
  <c r="F240" i="54"/>
  <c r="F236" i="54"/>
  <c r="F229" i="54"/>
  <c r="F227" i="54"/>
  <c r="F225" i="54"/>
  <c r="F223" i="54"/>
  <c r="F221" i="54"/>
  <c r="F219" i="54"/>
  <c r="F217" i="54"/>
  <c r="F215" i="54"/>
  <c r="F213" i="54"/>
  <c r="F211" i="54"/>
  <c r="F209" i="54"/>
  <c r="F206" i="54"/>
  <c r="F205" i="54"/>
  <c r="F202" i="54"/>
  <c r="F201" i="54"/>
  <c r="F198" i="54"/>
  <c r="F193" i="54"/>
  <c r="F187" i="54"/>
  <c r="F183" i="54"/>
  <c r="F175" i="54"/>
  <c r="F151" i="54"/>
  <c r="F162" i="54"/>
  <c r="F139" i="54"/>
  <c r="F137" i="54"/>
  <c r="F135" i="54"/>
  <c r="F133" i="54"/>
  <c r="F129" i="54"/>
  <c r="F128" i="54"/>
  <c r="F125" i="54"/>
  <c r="F124" i="54"/>
  <c r="F123" i="54"/>
  <c r="F122" i="54"/>
  <c r="F121" i="54"/>
  <c r="F120" i="54"/>
  <c r="F117" i="54"/>
  <c r="F115" i="54"/>
  <c r="F113" i="54"/>
  <c r="F111" i="54"/>
  <c r="F104" i="54"/>
  <c r="F98" i="54"/>
  <c r="F96" i="54"/>
  <c r="F94" i="54"/>
  <c r="F88" i="54"/>
  <c r="F80" i="54"/>
  <c r="F73" i="54"/>
  <c r="F67" i="54"/>
  <c r="F61" i="54"/>
  <c r="F52" i="54"/>
  <c r="F37" i="54"/>
  <c r="F384" i="43"/>
  <c r="F380" i="43"/>
  <c r="F377" i="43"/>
  <c r="F373" i="43"/>
  <c r="F369" i="43"/>
  <c r="F365" i="43"/>
  <c r="F361" i="43"/>
  <c r="F358" i="43"/>
  <c r="F355" i="43"/>
  <c r="F351" i="43"/>
  <c r="F347" i="43"/>
  <c r="F343" i="43"/>
  <c r="F339" i="43"/>
  <c r="F333" i="43"/>
  <c r="F329" i="43"/>
  <c r="F326" i="43"/>
  <c r="F323" i="43"/>
  <c r="F322" i="43"/>
  <c r="F321" i="43"/>
  <c r="F317" i="43"/>
  <c r="F314" i="43"/>
  <c r="F311" i="43"/>
  <c r="F308" i="43"/>
  <c r="F296" i="43"/>
  <c r="F294" i="43"/>
  <c r="F291" i="43"/>
  <c r="F250" i="43"/>
  <c r="F288" i="43"/>
  <c r="F287" i="43"/>
  <c r="F286" i="43"/>
  <c r="F285" i="43"/>
  <c r="F284" i="43"/>
  <c r="F283" i="43"/>
  <c r="F282" i="43"/>
  <c r="F281" i="43"/>
  <c r="F280" i="43"/>
  <c r="F279" i="43"/>
  <c r="F278" i="43"/>
  <c r="F275" i="43"/>
  <c r="F274" i="43"/>
  <c r="F273" i="43"/>
  <c r="F272" i="43"/>
  <c r="F271" i="43"/>
  <c r="F270" i="43"/>
  <c r="F269" i="43"/>
  <c r="F268" i="43"/>
  <c r="F267" i="43"/>
  <c r="F264" i="43"/>
  <c r="F263" i="43"/>
  <c r="F262" i="43"/>
  <c r="F261" i="43"/>
  <c r="F260" i="43"/>
  <c r="F259" i="43"/>
  <c r="F258" i="43"/>
  <c r="F257" i="43"/>
  <c r="F256" i="43"/>
  <c r="F226" i="43"/>
  <c r="F224" i="43"/>
  <c r="F222" i="43"/>
  <c r="F219" i="43"/>
  <c r="F218" i="43"/>
  <c r="F351" i="56" l="1"/>
  <c r="F373" i="56" s="1"/>
  <c r="F263" i="56"/>
  <c r="F368" i="56" s="1"/>
  <c r="F436" i="54"/>
  <c r="E636" i="54" s="1"/>
  <c r="F359" i="56"/>
  <c r="F231" i="54"/>
  <c r="F142" i="61"/>
  <c r="F151" i="61" s="1"/>
  <c r="F131" i="61"/>
  <c r="F150" i="61" s="1"/>
  <c r="F96" i="61"/>
  <c r="F149" i="61" s="1"/>
  <c r="F64" i="61"/>
  <c r="F40" i="61"/>
  <c r="F147" i="61" s="1"/>
  <c r="F339" i="56"/>
  <c r="F372" i="56" s="1"/>
  <c r="F293" i="56"/>
  <c r="F370" i="56" s="1"/>
  <c r="F275" i="56"/>
  <c r="F369" i="56" s="1"/>
  <c r="F253" i="56"/>
  <c r="F367" i="56" s="1"/>
  <c r="F226" i="56"/>
  <c r="F366" i="56" s="1"/>
  <c r="F202" i="56"/>
  <c r="F365" i="56" s="1"/>
  <c r="F180" i="56"/>
  <c r="F364" i="56" s="1"/>
  <c r="F145" i="56"/>
  <c r="F362" i="56" s="1"/>
  <c r="F33" i="56"/>
  <c r="F360" i="56" s="1"/>
  <c r="F115" i="56"/>
  <c r="F361" i="56" s="1"/>
  <c r="F629" i="54"/>
  <c r="E639" i="54" s="1"/>
  <c r="F602" i="54"/>
  <c r="E638" i="54" s="1"/>
  <c r="F507" i="54"/>
  <c r="E637" i="54" s="1"/>
  <c r="F298" i="43"/>
  <c r="F399" i="43" s="1"/>
  <c r="F215" i="43"/>
  <c r="F214" i="43"/>
  <c r="F213" i="43"/>
  <c r="F212" i="43"/>
  <c r="F211" i="43"/>
  <c r="F210" i="43"/>
  <c r="F209" i="43"/>
  <c r="F208" i="43"/>
  <c r="F207" i="43"/>
  <c r="F206" i="43"/>
  <c r="F205" i="43"/>
  <c r="F204" i="43"/>
  <c r="F203" i="43"/>
  <c r="F202" i="43"/>
  <c r="F201" i="43"/>
  <c r="F200" i="43"/>
  <c r="F187" i="43"/>
  <c r="F186" i="43"/>
  <c r="F185" i="43"/>
  <c r="F184" i="43"/>
  <c r="F167" i="43"/>
  <c r="F165" i="43"/>
  <c r="F163" i="43"/>
  <c r="F159" i="43"/>
  <c r="F155" i="43"/>
  <c r="F152" i="43"/>
  <c r="F149" i="43"/>
  <c r="F146" i="43"/>
  <c r="F137" i="43"/>
  <c r="F136" i="43"/>
  <c r="F135" i="43"/>
  <c r="F134" i="43"/>
  <c r="F133" i="43"/>
  <c r="F123" i="43"/>
  <c r="F121" i="43"/>
  <c r="F118" i="43"/>
  <c r="F115" i="43"/>
  <c r="F112" i="43"/>
  <c r="F108" i="43"/>
  <c r="F107" i="43"/>
  <c r="F103" i="43"/>
  <c r="F102" i="43"/>
  <c r="F101" i="43"/>
  <c r="F100" i="43"/>
  <c r="F96" i="43"/>
  <c r="F92" i="43"/>
  <c r="F91" i="43"/>
  <c r="F90" i="43"/>
  <c r="F89" i="43"/>
  <c r="F88" i="43"/>
  <c r="F79" i="43"/>
  <c r="F76" i="43"/>
  <c r="F73" i="43"/>
  <c r="F70" i="43"/>
  <c r="F67" i="43"/>
  <c r="F62" i="43"/>
  <c r="F59" i="43"/>
  <c r="F55" i="43"/>
  <c r="F49" i="43"/>
  <c r="F34" i="43"/>
  <c r="F23" i="43"/>
  <c r="F22" i="43"/>
  <c r="F21" i="43"/>
  <c r="F20" i="43"/>
  <c r="F19" i="43"/>
  <c r="F15" i="43"/>
  <c r="F1034" i="53"/>
  <c r="F1036" i="53"/>
  <c r="F1022" i="53"/>
  <c r="F1057" i="53" s="1"/>
  <c r="F1012" i="53"/>
  <c r="F1011" i="53"/>
  <c r="F1010" i="53"/>
  <c r="F1009" i="53"/>
  <c r="F1008" i="53"/>
  <c r="F1007" i="53"/>
  <c r="F1006" i="53"/>
  <c r="F1005" i="53"/>
  <c r="F1004" i="53"/>
  <c r="F1003" i="53"/>
  <c r="F1002" i="53"/>
  <c r="F999" i="53"/>
  <c r="F998" i="53"/>
  <c r="F997" i="53"/>
  <c r="F996" i="53"/>
  <c r="F995" i="53"/>
  <c r="F994" i="53"/>
  <c r="F993" i="53"/>
  <c r="F992" i="53"/>
  <c r="F989" i="53"/>
  <c r="F988" i="53"/>
  <c r="F987" i="53"/>
  <c r="F986" i="53"/>
  <c r="F985" i="53"/>
  <c r="F984" i="53"/>
  <c r="F975" i="53"/>
  <c r="F974" i="53"/>
  <c r="F972" i="53"/>
  <c r="F971" i="53"/>
  <c r="F968" i="53"/>
  <c r="F965" i="53"/>
  <c r="F962" i="53"/>
  <c r="F959" i="53"/>
  <c r="F956" i="53"/>
  <c r="F953" i="53"/>
  <c r="F950" i="53"/>
  <c r="F949" i="53"/>
  <c r="F931" i="53"/>
  <c r="F929" i="53"/>
  <c r="F926" i="53"/>
  <c r="F924" i="53"/>
  <c r="F923" i="53"/>
  <c r="F922" i="53"/>
  <c r="F921" i="53"/>
  <c r="F920" i="53"/>
  <c r="F919" i="53"/>
  <c r="F918" i="53"/>
  <c r="F917" i="53"/>
  <c r="F916" i="53"/>
  <c r="F915" i="53"/>
  <c r="F914" i="53"/>
  <c r="F911" i="53"/>
  <c r="F910" i="53"/>
  <c r="F909" i="53"/>
  <c r="F908" i="53"/>
  <c r="F907" i="53"/>
  <c r="F906" i="53"/>
  <c r="F901" i="53"/>
  <c r="F899" i="53"/>
  <c r="F898" i="53"/>
  <c r="F897" i="53"/>
  <c r="F896" i="53"/>
  <c r="F895" i="53"/>
  <c r="F894" i="53"/>
  <c r="F888" i="53"/>
  <c r="F884" i="53"/>
  <c r="F882" i="53"/>
  <c r="F881" i="53"/>
  <c r="F880" i="53"/>
  <c r="F877" i="53"/>
  <c r="F876" i="53"/>
  <c r="F875" i="53"/>
  <c r="F874" i="53"/>
  <c r="F873" i="53"/>
  <c r="F872" i="53"/>
  <c r="F871" i="53"/>
  <c r="F870" i="53"/>
  <c r="F869" i="53"/>
  <c r="F868" i="53"/>
  <c r="F867" i="53"/>
  <c r="F751" i="53"/>
  <c r="F748" i="53"/>
  <c r="F747" i="53"/>
  <c r="F858" i="53"/>
  <c r="F857" i="53"/>
  <c r="F856" i="53"/>
  <c r="F855" i="53"/>
  <c r="F854" i="53"/>
  <c r="F853" i="53"/>
  <c r="F852" i="53"/>
  <c r="F851" i="53"/>
  <c r="F850" i="53"/>
  <c r="F849" i="53"/>
  <c r="F848" i="53"/>
  <c r="F847" i="53"/>
  <c r="F846" i="53"/>
  <c r="F845" i="53"/>
  <c r="F844" i="53"/>
  <c r="F843" i="53"/>
  <c r="F842" i="53"/>
  <c r="F841" i="53"/>
  <c r="F840" i="53"/>
  <c r="F839" i="53"/>
  <c r="F836" i="53"/>
  <c r="F835" i="53"/>
  <c r="F834" i="53"/>
  <c r="F833" i="53"/>
  <c r="F832" i="53"/>
  <c r="F831" i="53"/>
  <c r="F830" i="53"/>
  <c r="F829" i="53"/>
  <c r="F828" i="53"/>
  <c r="F827" i="53"/>
  <c r="F826" i="53"/>
  <c r="F825" i="53"/>
  <c r="F824" i="53"/>
  <c r="F821" i="53"/>
  <c r="F818" i="53"/>
  <c r="F817" i="53"/>
  <c r="F814" i="53"/>
  <c r="F813" i="53"/>
  <c r="F809" i="53"/>
  <c r="F808" i="53"/>
  <c r="F807" i="53"/>
  <c r="F806" i="53"/>
  <c r="F803" i="53"/>
  <c r="F802" i="53"/>
  <c r="F801" i="53"/>
  <c r="F800" i="53"/>
  <c r="F799" i="53"/>
  <c r="F798" i="53"/>
  <c r="F797" i="53"/>
  <c r="F796" i="53"/>
  <c r="F795" i="53"/>
  <c r="F794" i="53"/>
  <c r="F793" i="53"/>
  <c r="F792" i="53"/>
  <c r="F788" i="53"/>
  <c r="F787" i="53"/>
  <c r="F786" i="53"/>
  <c r="F785" i="53"/>
  <c r="F784" i="53"/>
  <c r="F783" i="53"/>
  <c r="F782" i="53"/>
  <c r="F781" i="53"/>
  <c r="F780" i="53"/>
  <c r="F779" i="53"/>
  <c r="F778" i="53"/>
  <c r="F777" i="53"/>
  <c r="F776" i="53"/>
  <c r="F775" i="53"/>
  <c r="F774" i="53"/>
  <c r="F773" i="53"/>
  <c r="F772" i="53"/>
  <c r="F771" i="53"/>
  <c r="F770" i="53"/>
  <c r="F769" i="53"/>
  <c r="F766" i="53"/>
  <c r="F765" i="53"/>
  <c r="F764" i="53"/>
  <c r="F763" i="53"/>
  <c r="F762" i="53"/>
  <c r="F761" i="53"/>
  <c r="F760" i="53"/>
  <c r="F759" i="53"/>
  <c r="F758" i="53"/>
  <c r="F757" i="53"/>
  <c r="F756" i="53"/>
  <c r="F755" i="53"/>
  <c r="F754" i="53"/>
  <c r="F744" i="53"/>
  <c r="F743" i="53"/>
  <c r="F739" i="53"/>
  <c r="F738" i="53"/>
  <c r="F737" i="53"/>
  <c r="F736" i="53"/>
  <c r="F733" i="53"/>
  <c r="F732" i="53"/>
  <c r="F731" i="53"/>
  <c r="F730" i="53"/>
  <c r="F729" i="53"/>
  <c r="F728" i="53"/>
  <c r="F727" i="53"/>
  <c r="F726" i="53"/>
  <c r="F725" i="53"/>
  <c r="F724" i="53"/>
  <c r="F723" i="53"/>
  <c r="F713" i="53"/>
  <c r="F712" i="53"/>
  <c r="F709" i="53"/>
  <c r="F708" i="53"/>
  <c r="F702" i="53"/>
  <c r="F701" i="53"/>
  <c r="F698" i="53"/>
  <c r="F696" i="53"/>
  <c r="F694" i="53"/>
  <c r="F692" i="53"/>
  <c r="F690" i="53"/>
  <c r="F688" i="53"/>
  <c r="F686" i="53"/>
  <c r="F684" i="53"/>
  <c r="F671" i="53"/>
  <c r="F672" i="53"/>
  <c r="F673" i="53"/>
  <c r="F674" i="53"/>
  <c r="F675" i="53"/>
  <c r="F676" i="53"/>
  <c r="F677" i="53"/>
  <c r="F670" i="53"/>
  <c r="F669" i="53"/>
  <c r="F668" i="53"/>
  <c r="F667" i="53"/>
  <c r="F666" i="53"/>
  <c r="F665" i="53"/>
  <c r="F664" i="53"/>
  <c r="F663" i="53"/>
  <c r="F662" i="53"/>
  <c r="F661" i="53"/>
  <c r="F660" i="53"/>
  <c r="F659" i="53"/>
  <c r="F658" i="53"/>
  <c r="F644" i="53"/>
  <c r="F645" i="53"/>
  <c r="F646" i="53"/>
  <c r="F647" i="53"/>
  <c r="F648" i="53"/>
  <c r="F649" i="53"/>
  <c r="F650" i="53"/>
  <c r="F651" i="53"/>
  <c r="F652" i="53"/>
  <c r="F653" i="53"/>
  <c r="F654" i="53"/>
  <c r="F655" i="53"/>
  <c r="F643" i="53"/>
  <c r="F635" i="53"/>
  <c r="F624" i="53"/>
  <c r="F623" i="53"/>
  <c r="F619" i="53"/>
  <c r="F615" i="53"/>
  <c r="F614" i="53"/>
  <c r="F610" i="53"/>
  <c r="F609" i="53"/>
  <c r="F601" i="53"/>
  <c r="F599" i="53"/>
  <c r="F598" i="53"/>
  <c r="F595" i="53"/>
  <c r="F594" i="53"/>
  <c r="F591" i="53"/>
  <c r="F589" i="53"/>
  <c r="F588" i="53"/>
  <c r="F587" i="53"/>
  <c r="F586" i="53"/>
  <c r="F583" i="53"/>
  <c r="F573" i="53"/>
  <c r="F574" i="53"/>
  <c r="F575" i="53"/>
  <c r="F576" i="53"/>
  <c r="F577" i="53"/>
  <c r="F578" i="53"/>
  <c r="F579" i="53"/>
  <c r="F580" i="53"/>
  <c r="F581" i="53"/>
  <c r="F582" i="53"/>
  <c r="F572" i="53"/>
  <c r="F569" i="53"/>
  <c r="F568" i="53"/>
  <c r="F567" i="53"/>
  <c r="F564" i="53"/>
  <c r="F562" i="53"/>
  <c r="F556" i="53"/>
  <c r="F554" i="53"/>
  <c r="F552" i="53"/>
  <c r="F550" i="53"/>
  <c r="F549" i="53"/>
  <c r="F548" i="53"/>
  <c r="F545" i="53"/>
  <c r="F543" i="53"/>
  <c r="F541" i="53"/>
  <c r="F539" i="53"/>
  <c r="F536" i="53"/>
  <c r="F535" i="53"/>
  <c r="F534" i="53"/>
  <c r="F533" i="53"/>
  <c r="F532" i="53"/>
  <c r="F531" i="53"/>
  <c r="F530" i="53"/>
  <c r="F529" i="53"/>
  <c r="F528" i="53"/>
  <c r="F527" i="53"/>
  <c r="F526" i="53"/>
  <c r="F525" i="53"/>
  <c r="F524" i="53"/>
  <c r="F523" i="53"/>
  <c r="F522" i="53"/>
  <c r="F521" i="53"/>
  <c r="F520" i="53"/>
  <c r="F519" i="53"/>
  <c r="F518" i="53"/>
  <c r="F517" i="53"/>
  <c r="F514" i="53"/>
  <c r="F511" i="53"/>
  <c r="F510" i="53"/>
  <c r="F509" i="53"/>
  <c r="F508" i="53"/>
  <c r="F507" i="53"/>
  <c r="F506" i="53"/>
  <c r="F505" i="53"/>
  <c r="F504" i="53"/>
  <c r="F503" i="53"/>
  <c r="F502" i="53"/>
  <c r="F501" i="53"/>
  <c r="F500" i="53"/>
  <c r="F499" i="53"/>
  <c r="F498" i="53"/>
  <c r="F497" i="53"/>
  <c r="F496" i="53"/>
  <c r="F495" i="53"/>
  <c r="F494" i="53"/>
  <c r="F493" i="53"/>
  <c r="F492" i="53"/>
  <c r="F489" i="53"/>
  <c r="F488" i="53"/>
  <c r="F487" i="53"/>
  <c r="F486" i="53"/>
  <c r="F485" i="53"/>
  <c r="F484" i="53"/>
  <c r="F483" i="53"/>
  <c r="F482" i="53"/>
  <c r="F481" i="53"/>
  <c r="F480" i="53"/>
  <c r="F479" i="53"/>
  <c r="F478" i="53"/>
  <c r="F477" i="53"/>
  <c r="F476" i="53"/>
  <c r="F475" i="53"/>
  <c r="F474" i="53"/>
  <c r="F473" i="53"/>
  <c r="F472" i="53"/>
  <c r="F471" i="53"/>
  <c r="F470" i="53"/>
  <c r="F465" i="53"/>
  <c r="F462" i="53"/>
  <c r="F461" i="53"/>
  <c r="F460" i="53"/>
  <c r="F459" i="53"/>
  <c r="F443" i="53"/>
  <c r="F444" i="53"/>
  <c r="F445" i="53"/>
  <c r="F446" i="53"/>
  <c r="F447" i="53"/>
  <c r="F448" i="53"/>
  <c r="F449" i="53"/>
  <c r="F450" i="53"/>
  <c r="F451" i="53"/>
  <c r="F452" i="53"/>
  <c r="F453" i="53"/>
  <c r="F454" i="53"/>
  <c r="F455" i="53"/>
  <c r="F442" i="53"/>
  <c r="F441" i="53"/>
  <c r="F437" i="53"/>
  <c r="F435" i="53"/>
  <c r="F434" i="53"/>
  <c r="F431" i="53"/>
  <c r="F430" i="53"/>
  <c r="F429" i="53"/>
  <c r="F425" i="53"/>
  <c r="F424" i="53"/>
  <c r="F423" i="53"/>
  <c r="F419" i="53"/>
  <c r="F414" i="53"/>
  <c r="F413" i="53"/>
  <c r="F412" i="53"/>
  <c r="F411" i="53"/>
  <c r="F409" i="53"/>
  <c r="F402" i="53"/>
  <c r="F401" i="53"/>
  <c r="F397" i="53"/>
  <c r="F395" i="53"/>
  <c r="F387" i="53"/>
  <c r="F370" i="53"/>
  <c r="F367" i="53"/>
  <c r="F366" i="53"/>
  <c r="F361" i="53"/>
  <c r="F360" i="53"/>
  <c r="F355" i="53"/>
  <c r="F354" i="53"/>
  <c r="F349" i="53"/>
  <c r="F348" i="53"/>
  <c r="F343" i="53"/>
  <c r="F342" i="53"/>
  <c r="F335" i="53"/>
  <c r="F334" i="53"/>
  <c r="F331" i="53"/>
  <c r="F330" i="53"/>
  <c r="F329" i="53"/>
  <c r="F328" i="53"/>
  <c r="F327" i="53"/>
  <c r="F326" i="53"/>
  <c r="F325" i="53"/>
  <c r="F324" i="53"/>
  <c r="F323" i="53"/>
  <c r="F322" i="53"/>
  <c r="F321" i="53"/>
  <c r="F320" i="53"/>
  <c r="F319" i="53"/>
  <c r="F318" i="53"/>
  <c r="F317" i="53"/>
  <c r="F316" i="53"/>
  <c r="F315" i="53"/>
  <c r="F314" i="53"/>
  <c r="F313" i="53"/>
  <c r="F312" i="53"/>
  <c r="F307" i="53"/>
  <c r="F306" i="53"/>
  <c r="F305" i="53"/>
  <c r="F304" i="53"/>
  <c r="F303" i="53"/>
  <c r="F302" i="53"/>
  <c r="F301" i="53"/>
  <c r="F300" i="53"/>
  <c r="F299" i="53"/>
  <c r="F298" i="53"/>
  <c r="F297" i="53"/>
  <c r="F296" i="53"/>
  <c r="F295" i="53"/>
  <c r="F294" i="53"/>
  <c r="F293" i="53"/>
  <c r="F289" i="53"/>
  <c r="F288" i="53"/>
  <c r="F287" i="53"/>
  <c r="F286" i="53"/>
  <c r="F281" i="53"/>
  <c r="F280" i="53"/>
  <c r="F276" i="53"/>
  <c r="F275" i="53"/>
  <c r="F273" i="53"/>
  <c r="F272" i="53"/>
  <c r="F267" i="53"/>
  <c r="F266" i="53"/>
  <c r="F262" i="53"/>
  <c r="F261" i="53"/>
  <c r="F257" i="53"/>
  <c r="F256" i="53"/>
  <c r="F252" i="53"/>
  <c r="F251" i="53"/>
  <c r="F247" i="53"/>
  <c r="F246" i="53"/>
  <c r="F242" i="53"/>
  <c r="F241" i="53"/>
  <c r="F237" i="53"/>
  <c r="F236" i="53"/>
  <c r="F232" i="53"/>
  <c r="F231" i="53"/>
  <c r="F227" i="53"/>
  <c r="F226" i="53"/>
  <c r="F222" i="53"/>
  <c r="F221" i="53"/>
  <c r="F217" i="53"/>
  <c r="F216" i="53"/>
  <c r="F212" i="53"/>
  <c r="F211" i="53"/>
  <c r="F207" i="53"/>
  <c r="F206" i="53"/>
  <c r="F202" i="53"/>
  <c r="F201" i="53"/>
  <c r="F197" i="53"/>
  <c r="F196" i="53"/>
  <c r="F192" i="53"/>
  <c r="F191" i="53"/>
  <c r="F187" i="53"/>
  <c r="F186" i="53"/>
  <c r="F182" i="53"/>
  <c r="F181" i="53"/>
  <c r="F177" i="53"/>
  <c r="F176" i="53"/>
  <c r="F172" i="53"/>
  <c r="F171" i="53"/>
  <c r="F167" i="53"/>
  <c r="F166" i="53"/>
  <c r="F162" i="53"/>
  <c r="F161" i="53"/>
  <c r="F157" i="53"/>
  <c r="F156" i="53"/>
  <c r="F152" i="53"/>
  <c r="F151" i="53"/>
  <c r="F147" i="53"/>
  <c r="F146" i="53"/>
  <c r="F142" i="53"/>
  <c r="F141" i="53"/>
  <c r="F137" i="53"/>
  <c r="F136" i="53"/>
  <c r="F132" i="53"/>
  <c r="F131" i="53"/>
  <c r="F127" i="53"/>
  <c r="F126" i="53"/>
  <c r="F122" i="53"/>
  <c r="F121" i="53"/>
  <c r="F117" i="53"/>
  <c r="F116" i="53"/>
  <c r="F112" i="53"/>
  <c r="F111" i="53"/>
  <c r="F110" i="53"/>
  <c r="F106" i="53"/>
  <c r="F105" i="53"/>
  <c r="F104" i="53"/>
  <c r="F100" i="53"/>
  <c r="F99" i="53"/>
  <c r="F98" i="53"/>
  <c r="F94" i="53"/>
  <c r="F93" i="53"/>
  <c r="F92" i="53"/>
  <c r="F88" i="53"/>
  <c r="F87" i="53"/>
  <c r="F82" i="53"/>
  <c r="F73" i="53"/>
  <c r="F67" i="53"/>
  <c r="F66" i="53"/>
  <c r="F65" i="53"/>
  <c r="F62" i="53"/>
  <c r="F58" i="53"/>
  <c r="F56" i="53"/>
  <c r="F55" i="53"/>
  <c r="F54" i="53"/>
  <c r="F53" i="53"/>
  <c r="F29" i="53"/>
  <c r="F27" i="53"/>
  <c r="F25" i="53"/>
  <c r="F24" i="53"/>
  <c r="F17" i="53"/>
  <c r="F15" i="53"/>
  <c r="F13" i="53"/>
  <c r="F11" i="53"/>
  <c r="F9" i="53"/>
  <c r="F152" i="61" l="1"/>
  <c r="F153" i="61" s="1"/>
  <c r="F154" i="61" s="1"/>
  <c r="F126" i="43"/>
  <c r="F396" i="43" s="1"/>
  <c r="F81" i="43"/>
  <c r="F395" i="43" s="1"/>
  <c r="F1038" i="53"/>
  <c r="F1058" i="53" s="1"/>
  <c r="F1014" i="53"/>
  <c r="F1056" i="53" s="1"/>
  <c r="F977" i="53"/>
  <c r="F1055" i="53" s="1"/>
  <c r="F943" i="53"/>
  <c r="F1054" i="53" s="1"/>
  <c r="F933" i="53"/>
  <c r="F1053" i="53" s="1"/>
  <c r="F716" i="53"/>
  <c r="F1051" i="53" s="1"/>
  <c r="F679" i="53"/>
  <c r="F1050" i="53" s="1"/>
  <c r="F603" i="53"/>
  <c r="F1049" i="53" s="1"/>
  <c r="F558" i="53"/>
  <c r="F1048" i="53" s="1"/>
  <c r="F404" i="53"/>
  <c r="F1047" i="53" s="1"/>
  <c r="D21" i="37" l="1" a="1"/>
  <c r="D21" i="37" s="1"/>
  <c r="F374" i="56"/>
  <c r="D19" i="37" s="1" a="1"/>
  <c r="D19" i="37" s="1"/>
  <c r="F375" i="56" l="1"/>
  <c r="F376" i="56" s="1"/>
  <c r="F722" i="53"/>
  <c r="F860" i="53" s="1"/>
  <c r="F1052" i="53" s="1"/>
  <c r="F192" i="43" l="1"/>
  <c r="F50" i="53" l="1"/>
  <c r="F21" i="53"/>
  <c r="F19" i="53"/>
  <c r="F32" i="53" l="1"/>
  <c r="F1044" i="53" s="1"/>
  <c r="F325" i="43" l="1"/>
  <c r="F386" i="43" s="1"/>
  <c r="F400" i="43" s="1"/>
  <c r="F176" i="43"/>
  <c r="F175" i="43"/>
  <c r="F191" i="43"/>
  <c r="F142" i="43"/>
  <c r="F141" i="43"/>
  <c r="F169" i="43" l="1"/>
  <c r="F397" i="43" s="1"/>
  <c r="F229" i="43"/>
  <c r="F398" i="43" s="1"/>
  <c r="F31" i="43" l="1"/>
  <c r="F37" i="43"/>
  <c r="F29" i="43"/>
  <c r="F26" i="43"/>
  <c r="F14" i="43"/>
  <c r="F39" i="43" l="1"/>
  <c r="F394" i="43" s="1" a="1"/>
  <c r="F394" i="43" s="1"/>
  <c r="F401" i="43" s="1"/>
  <c r="D15" i="37" s="1"/>
  <c r="F402" i="43" l="1"/>
  <c r="F403" i="43" s="1"/>
  <c r="F83" i="53" l="1"/>
  <c r="F373" i="53" s="1"/>
  <c r="F1046" i="53" s="1"/>
  <c r="E635" i="54" l="1"/>
  <c r="E640" i="54" s="1"/>
  <c r="D17" i="37" s="1"/>
  <c r="E641" i="54" l="1"/>
  <c r="F642" i="54" s="1"/>
  <c r="F76" i="53" l="1"/>
  <c r="F1045" i="53" l="1"/>
  <c r="F1059" i="53" s="1"/>
  <c r="F1060" i="53" l="1"/>
  <c r="F1061" i="53" s="1"/>
  <c r="D13" i="37"/>
  <c r="D23" i="37" s="1"/>
  <c r="D24" i="37" s="1"/>
  <c r="D25" i="3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<sst xmlns="http://schemas.openxmlformats.org/spreadsheetml/2006/main" count="4387" uniqueCount="2336">
  <si>
    <t>RB</t>
  </si>
  <si>
    <t>OPIS STAVKE</t>
  </si>
  <si>
    <t>kom.</t>
  </si>
  <si>
    <t>VRSTA RADOVA</t>
  </si>
  <si>
    <t>a)</t>
  </si>
  <si>
    <t>b)</t>
  </si>
  <si>
    <t>c)</t>
  </si>
  <si>
    <t>d)</t>
  </si>
  <si>
    <t>količina</t>
  </si>
  <si>
    <t>jed.   mjera</t>
  </si>
  <si>
    <t>m</t>
  </si>
  <si>
    <t>kom</t>
  </si>
  <si>
    <t>jed. mjera</t>
  </si>
  <si>
    <t>Građevina:</t>
  </si>
  <si>
    <t>Lokacija:</t>
  </si>
  <si>
    <t>Glavni projektant:</t>
  </si>
  <si>
    <t>SVEUKUPNO</t>
  </si>
  <si>
    <t>Porez na dodanu vrijednost 25%</t>
  </si>
  <si>
    <t>SVEUKUPNO s PDV-om</t>
  </si>
  <si>
    <t>PDV 25 %</t>
  </si>
  <si>
    <r>
      <t>m</t>
    </r>
    <r>
      <rPr>
        <vertAlign val="superscript"/>
        <sz val="10"/>
        <rFont val="Arial"/>
        <family val="2"/>
        <charset val="238"/>
      </rPr>
      <t>2</t>
    </r>
  </si>
  <si>
    <t>kpl.</t>
  </si>
  <si>
    <t>3.2.</t>
  </si>
  <si>
    <t>3.1.</t>
  </si>
  <si>
    <t>kg</t>
  </si>
  <si>
    <t>1.1.</t>
  </si>
  <si>
    <t>1.2.</t>
  </si>
  <si>
    <t>1.3.</t>
  </si>
  <si>
    <t>1.4.</t>
  </si>
  <si>
    <t>1.5.</t>
  </si>
  <si>
    <t>1.6.</t>
  </si>
  <si>
    <t>UKUPNO ZEMLJANI RADOVI</t>
  </si>
  <si>
    <t>3.3.</t>
  </si>
  <si>
    <t>UKUPNO GRAĐEVINSKI I OBRTNIČI RADOVI</t>
  </si>
  <si>
    <t>SVEUKUPNO GRAĐEVINSKI I OBRTNIČKI RADOVI</t>
  </si>
  <si>
    <t>UKUPNO</t>
  </si>
  <si>
    <t>SVEUKUPNO STROJARSKE INSTALACIJE</t>
  </si>
  <si>
    <t>SVEUKUPNO ELEKTROTEHNIČKI RADOVI</t>
  </si>
  <si>
    <t>Projektant:</t>
  </si>
  <si>
    <t>TROŠKOVNIK</t>
  </si>
  <si>
    <t>Z.O.P.:</t>
  </si>
  <si>
    <t>1.1.1</t>
  </si>
  <si>
    <t>UKUPNO PRIPREMNI RADOVI</t>
  </si>
  <si>
    <t>1.1.2</t>
  </si>
  <si>
    <t>1.1.3</t>
  </si>
  <si>
    <t>1.1.4</t>
  </si>
  <si>
    <t>1.1.5</t>
  </si>
  <si>
    <t>1.1.6</t>
  </si>
  <si>
    <t>1.1.7</t>
  </si>
  <si>
    <t>1.2.1</t>
  </si>
  <si>
    <t>1.2.2</t>
  </si>
  <si>
    <r>
      <t>m</t>
    </r>
    <r>
      <rPr>
        <vertAlign val="superscript"/>
        <sz val="10"/>
        <rFont val="Arial"/>
        <family val="2"/>
        <charset val="238"/>
      </rPr>
      <t>3</t>
    </r>
  </si>
  <si>
    <t>1.2.3</t>
  </si>
  <si>
    <t>1.2.4</t>
  </si>
  <si>
    <t>1.2.5</t>
  </si>
  <si>
    <t>kpl</t>
  </si>
  <si>
    <t>1.2.6</t>
  </si>
  <si>
    <t>1.3.1</t>
  </si>
  <si>
    <t>1.3.2</t>
  </si>
  <si>
    <t>1.3.3</t>
  </si>
  <si>
    <t>1.3.4</t>
  </si>
  <si>
    <t>1.3.5</t>
  </si>
  <si>
    <t>1.3.6</t>
  </si>
  <si>
    <t>1.3.7</t>
  </si>
  <si>
    <t>1.3.11</t>
  </si>
  <si>
    <t>1.5.1</t>
  </si>
  <si>
    <t>1.6.1</t>
  </si>
  <si>
    <t>PDV 25%</t>
  </si>
  <si>
    <t>REKAPITULACIJA - ELEKTROTEHNIČKI RADOVI</t>
  </si>
  <si>
    <t>REKAPITULACIJA STROJARSKIH INSTALACIJA</t>
  </si>
  <si>
    <r>
      <t>m</t>
    </r>
    <r>
      <rPr>
        <vertAlign val="superscript"/>
        <sz val="10"/>
        <rFont val="Calibri"/>
        <family val="2"/>
        <charset val="238"/>
      </rPr>
      <t>2</t>
    </r>
  </si>
  <si>
    <t>1.</t>
  </si>
  <si>
    <t>GRAĐEVINSKI RADOVI</t>
  </si>
  <si>
    <t>REKAPITULACIJA GRAĐEVINSKO-OBRTNIČKIH RADOVA</t>
  </si>
  <si>
    <t>3.1.1</t>
  </si>
  <si>
    <t>3.1.2</t>
  </si>
  <si>
    <t>3.2.1</t>
  </si>
  <si>
    <t>3.2.2</t>
  </si>
  <si>
    <t>3.2.3</t>
  </si>
  <si>
    <r>
      <t>m</t>
    </r>
    <r>
      <rPr>
        <vertAlign val="superscript"/>
        <sz val="10"/>
        <rFont val="Arial"/>
        <family val="2"/>
        <charset val="238"/>
      </rPr>
      <t>1</t>
    </r>
  </si>
  <si>
    <t>3.2.4</t>
  </si>
  <si>
    <t>3.2.5</t>
  </si>
  <si>
    <t>3.2.6</t>
  </si>
  <si>
    <t>3.2.7</t>
  </si>
  <si>
    <t>3.2.8</t>
  </si>
  <si>
    <t>3.3.1</t>
  </si>
  <si>
    <t>3.3.2</t>
  </si>
  <si>
    <t>3.3.3</t>
  </si>
  <si>
    <t>3.3.4</t>
  </si>
  <si>
    <t>SVEUKUPNO VODOVOD I ODVODNJA</t>
  </si>
  <si>
    <t>UKUPNO VODOVOD I ODVODNJA</t>
  </si>
  <si>
    <r>
      <t xml:space="preserve">cijena </t>
    </r>
    <r>
      <rPr>
        <sz val="8"/>
        <rFont val="Arial"/>
        <family val="2"/>
        <charset val="238"/>
      </rPr>
      <t>EUR/jedinica</t>
    </r>
  </si>
  <si>
    <t>Investitor:</t>
  </si>
  <si>
    <t>Nabava, doprema i montaža odzračnih kapa na kraju odzračnih vertikala sanitarno fekalne odvodnje.</t>
  </si>
  <si>
    <t xml:space="preserve">IZNOS (EUR) </t>
  </si>
  <si>
    <t>Nabava, doprema i montaža police etažerke. Postavljaju se ispod ogledala. Predviđamo etažerke oko 55/15 cm s kromiranim nosačem za policu izrađenu od pleksi stakla.</t>
  </si>
  <si>
    <t>Nabava, doprema i montaža zidnog držača sapuna.</t>
  </si>
  <si>
    <t xml:space="preserve">  ukupno
EUR</t>
  </si>
  <si>
    <t>PRIPREMNI RADOVI</t>
  </si>
  <si>
    <t>ZEMLJANI RADOVI</t>
  </si>
  <si>
    <t>1.3.8</t>
  </si>
  <si>
    <t>1.3.9</t>
  </si>
  <si>
    <t>1.3.10</t>
  </si>
  <si>
    <t>3.</t>
  </si>
  <si>
    <t>VODOVOD I ODVODNJA</t>
  </si>
  <si>
    <t>1.3.12</t>
  </si>
  <si>
    <t>1.3.13</t>
  </si>
  <si>
    <t>1.3.14</t>
  </si>
  <si>
    <t>1.3.15</t>
  </si>
  <si>
    <t>1.3.16</t>
  </si>
  <si>
    <t>1.3.17</t>
  </si>
  <si>
    <t>1.3.18</t>
  </si>
  <si>
    <t>ZIDARSKI RADOVI</t>
  </si>
  <si>
    <t>1.4.1</t>
  </si>
  <si>
    <t>1.4.2</t>
  </si>
  <si>
    <t>1.4.3</t>
  </si>
  <si>
    <t>TESARSKI RADOVI</t>
  </si>
  <si>
    <t>1.4.4</t>
  </si>
  <si>
    <t>IZOLATERSKI RADOVI</t>
  </si>
  <si>
    <t>1.6.2</t>
  </si>
  <si>
    <t>1.6.3</t>
  </si>
  <si>
    <t>1.6.4</t>
  </si>
  <si>
    <t>1.6.5</t>
  </si>
  <si>
    <t>1.6.6</t>
  </si>
  <si>
    <t>1.6.7</t>
  </si>
  <si>
    <t>PODOPOLAGAČKI RADOVI</t>
  </si>
  <si>
    <t>FASADERSKI RADOVI</t>
  </si>
  <si>
    <t>LIMARSKI RADOVI</t>
  </si>
  <si>
    <t>IZNOS (EUR)</t>
  </si>
  <si>
    <r>
      <rPr>
        <b/>
        <sz val="8"/>
        <rFont val="Arial"/>
        <family val="2"/>
      </rPr>
      <t xml:space="preserve">cijena </t>
    </r>
    <r>
      <rPr>
        <sz val="8"/>
        <rFont val="Arial"/>
        <family val="2"/>
      </rPr>
      <t>EUR/jedinica</t>
    </r>
  </si>
  <si>
    <t>STROJARSKE INSTALACIJE</t>
  </si>
  <si>
    <t>3.1.3</t>
  </si>
  <si>
    <t>3.1.4</t>
  </si>
  <si>
    <t>3.1.5</t>
  </si>
  <si>
    <t>3.1.6</t>
  </si>
  <si>
    <t>3.1.7</t>
  </si>
  <si>
    <t>3.1.8</t>
  </si>
  <si>
    <t>3.1.9</t>
  </si>
  <si>
    <t>3.1.10</t>
  </si>
  <si>
    <t>3.1.11</t>
  </si>
  <si>
    <t>3.1.12</t>
  </si>
  <si>
    <t>3.1.13</t>
  </si>
  <si>
    <t>3.1.14</t>
  </si>
  <si>
    <t>3.1.15</t>
  </si>
  <si>
    <t>3.1.16</t>
  </si>
  <si>
    <t>3.1.17</t>
  </si>
  <si>
    <t>3.1.18</t>
  </si>
  <si>
    <t>3.1.19</t>
  </si>
  <si>
    <t>3.1.20</t>
  </si>
  <si>
    <t>3.1.21</t>
  </si>
  <si>
    <t>3.1.22</t>
  </si>
  <si>
    <t>3.1.23</t>
  </si>
  <si>
    <t>3.1.24</t>
  </si>
  <si>
    <t>3.2.9</t>
  </si>
  <si>
    <t>3.2.10</t>
  </si>
  <si>
    <t>3.2.11</t>
  </si>
  <si>
    <t>3.2.12</t>
  </si>
  <si>
    <t>EUR</t>
  </si>
  <si>
    <t>4.</t>
  </si>
  <si>
    <t>ELEKTROINSTALACIJE</t>
  </si>
  <si>
    <t>4.3.</t>
  </si>
  <si>
    <t>4.3.1</t>
  </si>
  <si>
    <t>4.3.2</t>
  </si>
  <si>
    <t>4.3.3</t>
  </si>
  <si>
    <t>4.3.4</t>
  </si>
  <si>
    <t>4.3.5</t>
  </si>
  <si>
    <t>4.3.6</t>
  </si>
  <si>
    <t>4.3.7</t>
  </si>
  <si>
    <t>4.3.8</t>
  </si>
  <si>
    <t>4.3.9</t>
  </si>
  <si>
    <t>4.4.</t>
  </si>
  <si>
    <t>4.4.1</t>
  </si>
  <si>
    <t>4.4.2</t>
  </si>
  <si>
    <t>4.4.3</t>
  </si>
  <si>
    <t>4.4.4</t>
  </si>
  <si>
    <t>4.4.5</t>
  </si>
  <si>
    <t>4.4.6</t>
  </si>
  <si>
    <t>4.5.</t>
  </si>
  <si>
    <t>4.5.1</t>
  </si>
  <si>
    <t>4.5.2</t>
  </si>
  <si>
    <t>4.5.3</t>
  </si>
  <si>
    <t>4.6.</t>
  </si>
  <si>
    <t>4.6.1</t>
  </si>
  <si>
    <t>4.6.2</t>
  </si>
  <si>
    <t>4.6.3</t>
  </si>
  <si>
    <t>4.6.4</t>
  </si>
  <si>
    <t>4.6.5</t>
  </si>
  <si>
    <t>4.6.6</t>
  </si>
  <si>
    <t>4.6.7</t>
  </si>
  <si>
    <t>4.6.8</t>
  </si>
  <si>
    <t>4.6.9</t>
  </si>
  <si>
    <t>5.</t>
  </si>
  <si>
    <t>5.1.</t>
  </si>
  <si>
    <t>5.1.1</t>
  </si>
  <si>
    <t>5.2.</t>
  </si>
  <si>
    <t>5.2.1</t>
  </si>
  <si>
    <t>5.2.3</t>
  </si>
  <si>
    <t>5.2.4</t>
  </si>
  <si>
    <t>5.2.5</t>
  </si>
  <si>
    <t>5.3.</t>
  </si>
  <si>
    <t>5.3.1</t>
  </si>
  <si>
    <t>5.3.2</t>
  </si>
  <si>
    <t>5.3.3</t>
  </si>
  <si>
    <t>3.  STROJARSKE INSTALACIJE</t>
  </si>
  <si>
    <t>UKUPNA REKAPITULACIJA</t>
  </si>
  <si>
    <t>Miroslav Lazić, dipl.ing.arh., A 1427</t>
  </si>
  <si>
    <t>OPĆI UVJETI UZ TROŠKOVNIK</t>
  </si>
  <si>
    <t>Sve radove izvesti od kvalitetnog materijala prema opisima i detaljima, i to sve u okviru ponuđene jedinične cijene. Sve štete učinjene prigodom rada vlastitim ili tuđim radovima imaju se ukloniti na račun počinitelja. Svi nekvalitetni radovi imaju se otkloniti i zamijeniti ispravnim, bez bilo kakve odštete od strane investitora.</t>
  </si>
  <si>
    <t>Jedinična cijena sadrži sve nabrojeno u opisu pojedine grupe radova, te se na taj način vrši i obračun istih. Jedinične cijene primjenjivat će se na izvedene količine bez obzira
u kojem postotku iste odstupaju od količine u troškovniku. Izvedeni radovi moraju u cijelosti odgovarati opisu troškovnika, a u tu svrhu investitor ima pravo od izvoditelja tražiti prije početkaradova uzorke koji se čuvaju u upravi gradilišta, te izvedeni radovi moraju istima u cijelosti odgovarati.</t>
  </si>
  <si>
    <t>Sve mjere u planovima provjeriti u naravi. Svu kontrolu vršiti bez posebne naplate. Jediničnom cijenom treba obuhvatiti sve elemente navedene kako slijedi. Prilikom izvođenja svih radova, dobavljanju i ugradnji materijala te provođenju svih postupaka u gradnji opisanih ovim troškovnikom izvođač je dužan voditi računa da u svemu poštuje važeće propise, važeće norme u graditeljstvu, zakon o gradnji te važeće pravilnike.</t>
  </si>
  <si>
    <t>Izvođač je dužan strogo se pridržavati i svih zaštitnih mjera na radu u skladu sa Zakonom o zaštiti na radu (NN59/96), sa Zakonom o zaštiti od požara (NN 11/91, 14/91, 58/93, 33/05, 107/07, 38/09) i u skladu s PRAVILNIKOM o uvjetima za vatrogasne pristupe (NN 35/94, 55/94 i ispravak 142/03).</t>
  </si>
  <si>
    <r>
      <rPr>
        <b/>
        <sz val="9"/>
        <rFont val="Arial"/>
        <family val="2"/>
        <charset val="238"/>
      </rPr>
      <t xml:space="preserve">Materijal. 
</t>
    </r>
    <r>
      <rPr>
        <sz val="9"/>
        <rFont val="Arial"/>
        <family val="2"/>
        <charset val="238"/>
      </rPr>
      <t>Pod cijenom materijala podrazumijeva se dobavna cijena svih materijala koji sudjeluju u radnom procesu, kakoosnovnih materijala, tako i materijala koji ne spadaju u finalni produkt, već su samo pomoćni. U cijenu je uključena i cijena transportnih troškova bez obzira na prijevozno sredstvo, sa svim prijenosima, utovarima i istovarima, te uskladištenje i čuvanje na gradilištima, te čuvanje od uništenja (prebacivanje, zaštita i sl.). U cijenu je također uračunato i davanje potrebnih uzoraka kod izvjesnih vrsta materijala.</t>
    </r>
  </si>
  <si>
    <r>
      <rPr>
        <b/>
        <sz val="9"/>
        <rFont val="Arial"/>
        <family val="2"/>
        <charset val="238"/>
      </rPr>
      <t>Rad</t>
    </r>
    <r>
      <rPr>
        <sz val="9"/>
        <rFont val="Arial"/>
        <family val="2"/>
        <charset val="238"/>
      </rPr>
      <t xml:space="preserve">
U kalkulaciju rada treba uključiti sav rad, kako glavni, tako i pomoćni, te sav unutarnji transport. Ujedno treba uključiti i rad oko zaštite gotovih konstrukcija i dijelova objekta od drugih radova,štetnog atmosferskog utjecaja vrućine, hladnoće i sl.</t>
    </r>
  </si>
  <si>
    <r>
      <rPr>
        <b/>
        <sz val="9"/>
        <rFont val="Arial"/>
        <family val="2"/>
        <charset val="238"/>
      </rPr>
      <t>Skele</t>
    </r>
    <r>
      <rPr>
        <sz val="9"/>
        <rFont val="Arial"/>
        <family val="2"/>
        <charset val="238"/>
      </rPr>
      <t xml:space="preserve">
Sve vrste radnih skela bez obzira na visinu ulaze u jediničnu cijenu dotičnog rada. Ukoliko skela zauzima javni dio površine obavezno je, u dogovoru s nadzornim inženjerom, ishođenje odobrenja od nadležne gradske službe.</t>
    </r>
  </si>
  <si>
    <r>
      <rPr>
        <b/>
        <sz val="9"/>
        <rFont val="Arial"/>
        <family val="2"/>
        <charset val="238"/>
      </rPr>
      <t xml:space="preserve">Oplate
</t>
    </r>
    <r>
      <rPr>
        <sz val="9"/>
        <rFont val="Arial"/>
        <family val="2"/>
        <charset val="238"/>
      </rPr>
      <t>Kod izrade oplate predviđeno je podupiranje, uklještenje, te postava i skidanje iste. U cijenu ulazi vlaženje oplate prije betoniranja, mazanje, bandažiranje spojeva. Za oplatu ne smiju se koristiti razni ostaci oplate rezličitih debljina. Po završetku betoniranja sva se oplata nakon određenog vremena mora očistiti i sortirati.</t>
    </r>
  </si>
  <si>
    <r>
      <rPr>
        <b/>
        <sz val="9"/>
        <rFont val="Arial"/>
        <family val="2"/>
        <charset val="238"/>
      </rPr>
      <t>Izmjere</t>
    </r>
    <r>
      <rPr>
        <sz val="9"/>
        <rFont val="Arial"/>
        <family val="2"/>
        <charset val="238"/>
      </rPr>
      <t xml:space="preserve">
Ukoliko u pojedinoj stavci nije određen način rada, treba se u svemu pridržavati propisa
pojedinu vrstu rada ili prosječnih normi u graditeljstvu.</t>
    </r>
  </si>
  <si>
    <r>
      <t xml:space="preserve">Zimski i Ijetni rad
</t>
    </r>
    <r>
      <rPr>
        <sz val="9"/>
        <rFont val="Arial"/>
        <family val="2"/>
        <charset val="238"/>
      </rPr>
      <t>Ukoliko je u ugovoreni termin izvršenja građevine uključen i zimski period, odnosno Ijetni period, neće se izvoditelju priznati nikakve naknade za rad pri niskoj odnosno visokoj temperaturi te zaštite konstrukcije od smrzavanja, vrućine i atmosferskih nepogoda. Sve nabrojane okolnosti moraju biti uračunate u jediničnu cijenu. Za vrijeme zime izvoditelj mora građevinu zaštititi, te sve eventualno smrznute dijelove otkloniti i izvesti ponovno bez bilo kakve naplate. Ukoliko je temperatura niza od temperature pri kojoj je dopušten određeni rad, a investitor unatoč tome traži da se rad izvede u tim uvjetima, izvoditelj ima pravo zaračunati naknadu po normi 6006, ili jednakovrijednoj, ali u tom slučaju izvoditelj snosi punu odgovornost za ispravnost i kvalitetu rada.</t>
    </r>
  </si>
  <si>
    <t>NAČIN ZBRINJAVANJA GRAĐEVNOG OTPADA I SANACIJA OKOLIŠA</t>
  </si>
  <si>
    <t>Prilikom izvođenja predmetnog objekta potrebno je za svako odlaganje zemljanog ili otpadnog građevnog materijala u okviru gradilišta zatražiti odobrenje nadzornog inženjera. Ukoliko se za organizaciju gradnje i smještaj građevnog materijala privremeno koristi javna površina.</t>
  </si>
  <si>
    <t>Sav višak od iskopa i ostatke građevnog otpadnog materijala treba odvesti na gradsko odlagalište ili drugo mjesto ako ne postoji gradsko odlagalište. Izvoditelj radova je dužan nakon završetka radova gradilište i okoliš dovesti u stanje uređenosti najkasnije do izdavanja zahtjeva za uporabnu dozvolu.</t>
  </si>
  <si>
    <t>Sve privremene zgrade, postrojenja i slično koje je izvoditelj radova postavio ‐ izgradio u cilju izgradnje predmetne građevine dužan je ukloniti. Sve zemljane i druge površine terena koje su na bilo koji način degradirane otpadnim materijalom kao posljedicom izvođenja radova, izvoditelj radova je dužan dovesti u stanje urednosti. Ako građenje objekta traje duže od jedne sezone ili se pojedine dionice okoliša u potpunosti dovrše, potrebno je sav okoliš gdje su završeni radovi očistiti, odnosno, dovesti u stanje urednosti.</t>
  </si>
  <si>
    <t>Sve uništeno zelenilo ‐ travnjake, raslinje i ostalo, izvoditelj radova je dužan dovesti u prvobitno stanje,odnosno u stanje prema projektu uređenja okoliša, a sve oštećene površine i instalacije susjednih objekata, dovesti u prvobitno ili projektirano stanje.</t>
  </si>
  <si>
    <t>OPĆI UVJETI UZ POJEDINE VRSTE RADOVA</t>
  </si>
  <si>
    <t>Ovi tehnički uvjeti mijenjaju se ili nadopunjuju opisom pojedinih stavki troškovnika.</t>
  </si>
  <si>
    <t>ARMIRAČKI RADOVI</t>
  </si>
  <si>
    <t>Armiračke radove izvesti u skladu s važećim standardima, normama u graditeljstvu, zakonom o gradnji i projektom konstrukcije. Obvezna kontrola kvalitete armature u skladu s projektom konstrukcije i važećim propisima. Svojstva čelika za armiranje moraju zadovoljavati uvjete “Tehničkih propisa za betonske konstrukcije” (NN 101/2005).</t>
  </si>
  <si>
    <t xml:space="preserve">Armatura izrađena prema projektu betonske konstrukcije, smije se ugraditi u betonsku konstrukciju ako je sukladnost čelika, zavara, mehaničkih spojeva, spojki, cijevi za natege i morta za injektiranje potvrđena ili ispitana na način određen važećim propisima i projektom konstrukcije. Armatura proizvedena prema tehničkoj specifikaciji za koju je sukladnost potvrđena na način određen važećim propisima i projektom konstrukcije, smije se ugraditi u betonsku konstrukciju ako ispunjava zahtjeve projekta te betonske konstrukcije. Čelik za armiranje mora zadovoljiti uvjete TPBK, prilog B, i HRN EN 10080 ili jednakovrijedno.
</t>
  </si>
  <si>
    <t>Željezo se upotrebljava po oznakama:</t>
  </si>
  <si>
    <t>- rebrasti čelik tvrdi 8500A,</t>
  </si>
  <si>
    <t>- mreža od glatke hladno vučene žice B500,</t>
  </si>
  <si>
    <t>- mreža od rebraste hladno vučene žice B500,</t>
  </si>
  <si>
    <t xml:space="preserve">Betonsko željezo mora se saviti točno po nacrtu savijanja sa svim preklopima i nastavcima izvedenim po važećim propisima. Prije početka betoniranja armaturu pregledava nadzorni inženjer investitora ili statičar kod složenijih konstrukcija. Prije betoniranja betonsko željezo treba dobro očistiti, povezati i postaviti točno po planu armature i u skladu sa svim važećim propisima i pravilima struke. Upisom u građevinski dnevnik od strane nadzornog inženjera ili statičara može se započeti betoniranje. </t>
  </si>
  <si>
    <t xml:space="preserve">Obračun se radi prema postojećim normama GN 400 ili jednakovrijedno.
Jedinična cijena armiračkih radova sadrži:
</t>
  </si>
  <si>
    <t>- sav potreban materijal s transportom na gradilište,</t>
  </si>
  <si>
    <t>- sav potreban rad i alat za obradu armature (ispravljanje, sječenje, savijanje),</t>
  </si>
  <si>
    <t>- postavljanje armature na mjesto ugradbe s vezanjem, podmetačima i privremenim povezivanjem za oplatu,</t>
  </si>
  <si>
    <t>- unutarnji transport,</t>
  </si>
  <si>
    <t>- čišćenje armature od hrđe, masnoća i ostalih nečistoća,</t>
  </si>
  <si>
    <t>- primjenu mjera zaštite na radu i drugih važećih propisa.</t>
  </si>
  <si>
    <t>NAPOMENA za sve betonske i arm. radove.</t>
  </si>
  <si>
    <t>Prilikom izvedbe u A.B. elemente ugraditi sve elemente instalacija (vodovod, kanalizacija, elektrika, strojarske instalacije, sprinkler i slično) predviđene za ugradnju u beton.</t>
  </si>
  <si>
    <t>Zidarski radovi moraju se izvesti solidno i stručno prema važećim propisima, normama te pravilima dobrog zanata. Prije početka rada, ako je izvođač u dilemi s izvođenjem rada, dužan se obratiti nadzornom inženjeru te projektantu, koji će mu dati upute i pojašnjenja u vezi rada.</t>
  </si>
  <si>
    <t>Svi materijali upotrebljavani u gradnji moraju u potpunosti odgovarati važećim normama. Svi upotrebljeni materijali i postupci izvedbe moraju imati dokaze kvalitete u skladu s tehničkim propisima i HRN‐a ili jednakovrijedno.</t>
  </si>
  <si>
    <t>Ovi radovi obuhvaćaju izradu: zidanje fasadnih i pregradnih stijena, estrihe skupa s podlogama "plivajućih" podova, unutarnje žbuke i drugo. Sve vertikalne i horizontalne moraju biti izvedene ravne i očišćene po završetku radova. Zidovi od opeke moraju imati slojeve potpuno horizontalne, a vertikalne reškama koje se u susjednim redovima međusobno ne poklapaju.</t>
  </si>
  <si>
    <t>U svrhu zaštite susjednih postojećih već izvedenih i horizontalnih ili vertikalnih, potrebno je iste na odgovarajući način zaštititi, PVC ili PE folijama, Ijepenkom, daskama i sl., tako da ne dođe do oštećenja radova ili ploha. Sve navedeno uračunati u jediničnu cijenu radova. Razne pomoćne konstrukcije i skele potrebne u toku gradnje treba obavezno uračunati u jediničnu cijenu, osim gdje je to posebno predviđeno troškovnikom. Izvođač je dužan pratiti kvalitetu svih materijala koji se ugrađuju, kao i pomoćnih materijala, te ih uskladiti s hrvatskim ili jednakovrijednim normama i dokazati da korišteni materijali zadovoljavaju. Isto vrijedi i za dokazivanje stručnosti radnika.</t>
  </si>
  <si>
    <t>Sve troškove oko dobivanja atesta (uključivi i utrošak svih potrebnih materijala za uzorke) treba izvođač uračunati u jediničnu cijenu. Radove atestiranja treba povjeriti za ovlaštenoj i stručnoj instituciji. Jediničnom cijenom treba također obuhvatiti i sve horizontalne i vertikalne transporte i prijenose osnovnog i pomoćnog materijala, do i na gradilište sve utovare, istovare i pretovare, te sva uskladištenja. U slučaju eventualnih nejasnoća treba se u prvom redu poslužiti odgovarajućim i važećim normativima (građevinske norme). Sve zidarske radove treba izvesti i obračunati po G.N.301. ili jednakovrijedno.</t>
  </si>
  <si>
    <r>
      <rPr>
        <b/>
        <sz val="9"/>
        <rFont val="Arial"/>
        <family val="2"/>
        <charset val="238"/>
      </rPr>
      <t>Zidanje</t>
    </r>
    <r>
      <rPr>
        <sz val="9"/>
        <rFont val="Arial"/>
        <family val="2"/>
        <charset val="238"/>
      </rPr>
      <t xml:space="preserve">
Zidati treba u potpuno horizontalnim redovima, a ležajne i sudarne rešetke moraju biti širine 10‐15 mm. Pri zidanju ih treba dobra zapuniti odgovarajućom vrstom morta, a kod ploha koje će se ožbukati treba ostaviti prazninu u reškama do dubine do cca 2 cm od plohe zida, da bi se žbuka bolje uhvatila, ako troškovnikom nije drugačije određeno. Opeka za zidanje mora biti kvalitetna, dobro pečena te mora odgovarati kvaliteti propisanoj normom. 
</t>
    </r>
  </si>
  <si>
    <r>
      <rPr>
        <b/>
        <sz val="9"/>
        <rFont val="Arial"/>
        <family val="2"/>
        <charset val="238"/>
      </rPr>
      <t>Žbukanje</t>
    </r>
    <r>
      <rPr>
        <sz val="9"/>
        <rFont val="Arial"/>
        <family val="2"/>
        <charset val="238"/>
      </rPr>
      <t xml:space="preserve">
Žbukanje se mora izvesti tako da površine budu posve ravne i glatke, a uglovi i bridovi, te spojevi zida i stropa izvedeni "oštro". Za rabiciranje upotrijebiti rabic pletivo od poc. žice 0,7 do 1mm, a gustoća polja rabic pletiva 10 mm. Pijesak za žbuku mora biti bez humusa i drugih nečistoća, ne deblji od 3 mm dok se kod štrcane žbuke dozvoljava i promjer do 6 mm. Najveća veličina zrna ovisi o debljini sloja žbuke. Maksimalni promjer zrna ne smije prijeći 1/3 propisane debljine žbuke. </t>
    </r>
  </si>
  <si>
    <t>Najfinijeg pijeska sa promjerom do 0,25 mm neka bude 15‐30% pijeska po težini. Ukoliko prirodni sastav pijeska ne odgovara prethodno spomenutim uvjetima, pijesak treba prosijavati. Vapno može biti gašeno ili hidratizirano, ako nije drugačije navedeno. Za pripremanje cementnih ili produžno cementnih mortova koristiti isključivo portland cement. Voda za gašenje vapna i spravljanje mortova mora biti čista. Sve radove na "slojevima" poda i uzdignutog dijela uz zidove (prostori predviđeni projektom), moraju se izvesti prema principu za "plivajuće" podove, time je spriječeno širenje zvuka udara, bočno i zidovima prema gore.</t>
  </si>
  <si>
    <t xml:space="preserve">Pri izvođenju dijelova zidova izvođač je dužan pridržavati se projekta i tehničkih uputa za ugradnju i odredaba Tehničkog propisa za zidane konstrukcije NN 1/07. Uvjeti za izvođenje zidova određeni su programom kontrole i osiguranja kvalitete koji su sastavni dio glavnog projekta najmanje u skladu s odredbama Priloga "J" Propisa NN1/07.
</t>
  </si>
  <si>
    <t>Izvoditelj zidova zgrade mora zidanje od opečnih elemenata izvoditi u pravilnim zidarskim vezovima i preklopima. Pri zidanju ziđa zidni elementi zida trebaju se preklapati za pola duljine zidnog elementa, mjereno u smjeru zida, a iznimno za 0,4 visine zidnog elementa, ali ne manje od 4,5 cm. Pri izvedbi ziđa zidni elementi povezuju se mortom uz potpuno ispunjavanje horizontalnih i vertikalnih sljubnica.</t>
  </si>
  <si>
    <t xml:space="preserve">Debljina horizontalnih sljubnica (ležaja) ne smije biti veća od 1,5 cm, a širina vertikalnih sljubnica (sudara) ne smije biti manja od 1 cm niti veća od 1,5 cm. Prije nego se počne žbukati , potrebno je izvršiti čišćenje ploha i čišćenje i ispuhavanje fuga, kvašenje zidne površine vodom, te špricanje cem. mortom 1: 1. Ako je zbog kiše ploha zida suviše mokra, žbukanje treba odgoditi sve dok ploha zida ne bude dovoljno suha.  bukanje se ne smije vršiti sve dok je temperatura prostora previsoka ili preniska, da žbuka ne bi ispucala.
</t>
  </si>
  <si>
    <t>Vapno treba biti dobro gašeno i odležano od gašenja do upotrebe najmanje mjesec dana. Prije upotrebe vapno treba prosijati kako u njemu ne bi ostale grudice neugašenog vapna. Kvaliteta vapna mora odgovarati postojećim važećim standardima. Svježe ozidane zidove zaštititi od utjecaja visoke i niske temperature. Žbukanje vršiti u pogodno vrijeme, kad su zidovi i stropovi potpuno suhi. Prije žbukanja treba plohu dobro očistiti od svih nečistoća, ostataka armature i žica, te navlažiti. Spojnice kod zidanja moraju biti udubljene cca 2 cm od plohe zida.</t>
  </si>
  <si>
    <t xml:space="preserve">Žbukanje po velikoj vrućini ili zimi treba izbjegavati. Kada je srednja dnevna temperatura zraka manja od +5°C ili viša od +35°C, zidanje ziđa treba izvoditi pod posebnim uvjetima. Za vrijeme zidanja opečne elemente močiti vodom. Izradu šliceva‐kanala odobrava ili zabranjuje statičar. Nepropisno ožbukani zidovi i stropovi moraju se ispraviti bez prava naplate. Betonske plohe moraju prije žbukanja biti obrađene tako da se žbuka dobro prihvati na betonsku površinu, štokanjem i špricanjem cementnim mlijekom, ako oplata nije bila premazana sredstvom za ohrapljivanje betonske površine, sto se određuje opisom u troškovniku.
</t>
  </si>
  <si>
    <t>Jedinična cijena grubih zidarskih radova sadrži:</t>
  </si>
  <si>
    <t>- sav materijal, uključivo vezni,</t>
  </si>
  <si>
    <t>- sav rad, zidanje i pripremu morta, potreban alat i strojeve,</t>
  </si>
  <si>
    <t>- transportne troškove materijala,</t>
  </si>
  <si>
    <t>- donošenje vode, povremeno miješanje morta, premještanje korita i skele od nogara i močenje opeke,</t>
  </si>
  <si>
    <t>- unutarnji transport, horizontalni i vertikalni, do mjesta ugradbe,</t>
  </si>
  <si>
    <t>- obilježavanje mjesta zidanja,</t>
  </si>
  <si>
    <t>- zaštitu zidova od utjecaja vrućine, hladnoće i atmosferskih nepogoda,</t>
  </si>
  <si>
    <t>- poduzimanje mjera po HTZ i drugim postojećim propisima,</t>
  </si>
  <si>
    <t>- dovođenje vode, plina i struje od priključka na gradilištu do mjesta potrošnje,,</t>
  </si>
  <si>
    <t>- isporuku pogonskog materijala,</t>
  </si>
  <si>
    <t>- čišćenje prostorija i zidnih površina po završetku zidanja, te uklanjanje otpadaka.</t>
  </si>
  <si>
    <t>Jedinična cijena žbukanja, podloge glazure sadrži:</t>
  </si>
  <si>
    <t>- sav materijal i transport do gradilišta,</t>
  </si>
  <si>
    <t>- sav rad, uključivo pripremu morta, alat i strojeve,</t>
  </si>
  <si>
    <t>- donošenje povremeno miješanje morta, premještanje korita skele od nogara,</t>
  </si>
  <si>
    <t>- pripremu podloge: čišćenje, štokanje, oprašivanje, vlaženje vodom,</t>
  </si>
  <si>
    <t>- eventualna krpanja tokom građenja,</t>
  </si>
  <si>
    <t>- dovođenje plina i struje od priključka na gradilištu mjesta potrošnje,</t>
  </si>
  <si>
    <t>- čišćenje nakon završetka radova.</t>
  </si>
  <si>
    <r>
      <rPr>
        <b/>
        <sz val="9"/>
        <rFont val="Arial"/>
        <family val="2"/>
        <charset val="238"/>
      </rPr>
      <t>Dobave i ugradbe</t>
    </r>
    <r>
      <rPr>
        <sz val="9"/>
        <rFont val="Arial"/>
        <family val="2"/>
        <charset val="238"/>
      </rPr>
      <t xml:space="preserve">
Sav materijal radove na dobavama ugradbama mora zadovoljavati:
</t>
    </r>
  </si>
  <si>
    <t>- mort U.M1.010; M2.012 ili jednakovrijedno,</t>
  </si>
  <si>
    <t>- metalni pragovi C.BO 500 ili jednakovrijedno,</t>
  </si>
  <si>
    <t>- strugalo za obuću U.N9.300 ili jednakovrijedno,</t>
  </si>
  <si>
    <t>- plastične cijevi U.G.S3.502 ili jednakovrijedno.</t>
  </si>
  <si>
    <t>Jedinična cijena dobave ugradbe sadrži:</t>
  </si>
  <si>
    <t>- sav materijal dobavljen ili izrađen na gradilištu,</t>
  </si>
  <si>
    <t>- uključivo sav pomoćni materijal za ugradbu (mort, Ijepenke metalne veze i sl.),</t>
  </si>
  <si>
    <t>- transport do radilišta,</t>
  </si>
  <si>
    <t>- unutarnji transport do mjesta ugradbe,</t>
  </si>
  <si>
    <t>- sva potrebna bušenja i dubljenja s odgovarajućim alatom i mašinama,</t>
  </si>
  <si>
    <t>- izradu i dobavu drvenih podmetača potrebnih za ugradbu,</t>
  </si>
  <si>
    <t>- čišćenje nakon završenih radova,</t>
  </si>
  <si>
    <t>- isporuku pogonskog materijala.</t>
  </si>
  <si>
    <t>PODNE PODLOGE</t>
  </si>
  <si>
    <t>Ovi radovi moraju se izvesti propisane kvalitete, prema normama, u skladu s tehničkim uvjetima iz projekta i dr. Pri izvođenju izvođač je dužan pridržavati se projekta, tehničkih uputa za ugradnju građevnih proizvoda i pravila struke. Uvjeti za izvođenje određeni su programom kontrole i osiguranja kakvoće (kvalitete) koji su sastavni dio glavnog projekta.</t>
  </si>
  <si>
    <t xml:space="preserve">Prije nanošenja izravnavajućeg sloja treba provjeriti vlažnost podloge, koja je dozvoljena 2% prema DIN 18560 ili jednakovrijedno. Podloga mora biti ravna, horizontalna, čvrsta, bez pukotina, očišćena te se prije polaganja podne obloge mora provjeriti vlažnost podloge, koja mora biti u skladu s zahtjevom proizvođača podne obloge. Izvoditelj radova je dužan do primopredaje radova zaštititi pod od oštećenja i onečišćenja.
</t>
  </si>
  <si>
    <t>Pri izvedbi primjeniti i priznata tehnička pravila sadržana u odredbama Pravilnika o tehničkim normativima za projektiranje i izvođenje završnih radova u građevinarstvu (Sl 21/90), i normi: ‐ HRN U.F2.017/78 ili jednakovrijedno ‐ Završni radovi u građevinarstvu ili jednakovrijedno. Tehnički uvjeti za izvođenje radova pri polaganju podnih obloga. ‐ HRN EN 14041:2008 ili jednakovrijedno ‐ Elastične, tekstilne i laminatne podne obloge, bitne značajke (EN 14041:2004+AC:2006 ili jednakovrijedno). Na sve što nije obuhvaćeno/opisano za određenu (projektom) finalnu gotovost u troškovničkim stavkama, primjenjuju se važeće norme (dopunom opisa) za pojedine vrste radova.</t>
  </si>
  <si>
    <t xml:space="preserve">Prije početka radova, ako je izvoditelj u dilemi s opisom načina izvođenja nekoga rada, dužan je obratiti se projektantu, koji će dati pojašnjenje o projektiranom radu. U jediničnu cijenu uključiti sav materijal i rad, kompletno sve potrebno za određenu (projektom) finalnu gotovost pojedine stavke, uključivo čišćenje tijekom izvršenja i nakon završetka rada. Opisani radovi odnose se na traženu kvalitetu podne obloge. Specifikaciju potrebnog materijala za postavu daje stručna služba proizvođača. Postavu podnih obloga povjeriti polagačima ovlaštenim od strane proizvođača.
</t>
  </si>
  <si>
    <t>HIDROIZOLACIJE</t>
  </si>
  <si>
    <t xml:space="preserve">Hidroizolaterske radove izvesti prema opisu u troškovniku, te u skladu sa svim važećim  NORMAMA. Pri izvođenju izvođač je dužan pridržavati se projekta, tehničkih uputa za ugradnju građevnih proizvoda i pravila struke. Površine na koje se polaže izolacija, trebaju biti potpuno ravne, suhe, očišćene od prašine i nečistoće, dovoljno glatke da izolacija dobro prijanja.
</t>
  </si>
  <si>
    <t xml:space="preserve">Kod polaganja dva ili više slojeva izolacijskih traka preklopi ne smiju ležati jedan na drugome, već moraju biti izmaknuti. Izolacija treba prilegnuti na površinu ravno, bez nabora i mjehura. Norme (i dopune) za stizanje vodonepropusnosti: ‐ HRN EN 13969:2005 ili jednakovrijedno ‐ Savitljive hidroizolacijske trake ‐ Bitumenske trake za zaštitu od vlage i vode iz tla ‐ Definicije i značajke (EN 13969:2004 ili jednakovrijedno), ‐ HRN EN 13969:2005/A1:2008 ili jednakovrijedno ‐ Savitljive hidroizolacijske trake ‐ Bitumenske trake za zaštitu od vlage i vode iz tla ‐ Definicije i značajke (EN 13969:2004/A1:2006 ili jednakovrijedno).
</t>
  </si>
  <si>
    <t xml:space="preserve">Pri izvedbi izolaterskih radova primjeniti i priznata tehnička pravila sadržana u odredbama ‐ Pravilnika o tehničkim normativima za projektiranje i izvođenje završnih radova u građevinarstvu (Sl 21/90). Na sve što nije obuhvaćeno/opisano za određenu (projektom) finalnu gotovost u troškovničkim stavkama, primjenjuju se važeće norme (dopunom opisa) za pojedine vrste radova. Prije početka radova, ako je izvoditelj u dilemi s opisom načina izvođenja nekoga rada, dužan je obratiti se projektantu, koji će dati pojašnjenje o projektiranom radu.
</t>
  </si>
  <si>
    <t xml:space="preserve">Za sve izmjene ili dopune potrebna je prethodna suglasnost autora idejnog rješenja. U jediničnu cijenu uključiti sav materijal i rad, tj. kompletno sve potrebno za finalnu gotovost pojedine stavke, sa čišćenjem tijekom izvršenja i nakon završetka rada.
</t>
  </si>
  <si>
    <t xml:space="preserve">Sav materijal za hidroizolacije mora biti prvorazredne kvalitete, te u skladu sa svim važećim normama:
</t>
  </si>
  <si>
    <t>- bitumenske Ijepenke U.M3.232 ili jednakovrijedno,</t>
  </si>
  <si>
    <t>- hladni bitumenski premaz U.M3.240 ili jednakovrijedno,</t>
  </si>
  <si>
    <t>- vrući bitumenski premaz U.M3.244 ili jednakovrijedno,</t>
  </si>
  <si>
    <t>- bitumenske Ijepenke s uloškom od staklene tkanine U.M3.234 ili jednakovrijedno,</t>
  </si>
  <si>
    <t>- bitumenske Ijepenke s uloškom od staklenog voala U.M3.231 ili jednakovrijedno,</t>
  </si>
  <si>
    <t>- bitumenske Ijepenke s uloškom od aluminijske folije U.M3.230 ili jednakovrijedno,</t>
  </si>
  <si>
    <t>- bitumenske trake za varenje (sastav i uvjeti kvalitete) U.M3.300 ili jednakovrijedno.</t>
  </si>
  <si>
    <t xml:space="preserve">Materijali koji nisu obuhvaćeni normama moraju imati ateste certifikate od za to ovlaštenih ustanova. Eventualne izmjene materijala ili način izvedbe hidroizolacije tokom gradnje mogu se napraviti isključivo pismenim dogovorom s projektantom i nadzornim inženjerom. Ako se stavkom troškovnika traži materijal koji nije obuhvaćen važećim normativima, mora se izvesti u svemu prema naputku proizvođača, te garancijom i atestima ovlaštenih ustanova.
</t>
  </si>
  <si>
    <t xml:space="preserve">Ukoliko se naknadno ustanovi nesolidna izvedba, tj. pojave se prodori vode, izvoditelj mora izvesti sanaciju hidroizolacije na svoj trošak. Ako izvoditelj tijekom sanacije hidroizolacije na bilo koji način ošteti ili mora oštetiti ostale dijelove građevine, izvoditelj snosi sve troškove i te sanacije. Obračun se vrši prema postojećim normama GN 301 ‐500 ili jednakovrijedno.
</t>
  </si>
  <si>
    <t>Jedinična cijena hidroizolaterskih radova sadrži:</t>
  </si>
  <si>
    <t>- sav materijal s troškovima transporta, te alat i strojeve,</t>
  </si>
  <si>
    <t>- sav rad, uključivo i unutarnji transport na mjestu ugradbe,</t>
  </si>
  <si>
    <t>- pripremu vrućeg bitumena na licu mjesta ugradbe,</t>
  </si>
  <si>
    <t>- čišćenje ploha prije izvedbe hidroizolacije sa zalijevanjem reški,</t>
  </si>
  <si>
    <t>- poduzimanje svih mjera zaštite na radu i drugih važećih propisa,</t>
  </si>
  <si>
    <t>TOPLINSKE IZOLACIJE</t>
  </si>
  <si>
    <t xml:space="preserve">Radove toplinske i zvučne izolacije izvesti na mjestima određenim projektom, prema opisu troškovnika, a skladu s propisima:
</t>
  </si>
  <si>
    <t>- Pravilnik o propisima i normama za toplinsku tehniku u građevinarstvu (Sl. List 69/87, 03/80, 08/81, 57/87), ili jednakovrijedni propisi</t>
  </si>
  <si>
    <t>- Tehnički uvjeti za projektiranje i izvođenje U.J5.510; 520; 530; 600 ili jednakovrijedno,</t>
  </si>
  <si>
    <t>- Tehnički uvjeti za projektiranje i izvođenje (Akustika u građevinarstvu) U.J6.215 ili jednakovrijedno,</t>
  </si>
  <si>
    <t>Sav materijal izradu izolaterskih radova zadovoljavati odgovarajuće propise:</t>
  </si>
  <si>
    <t>- plivajuće podne konstrukcije U.F2.019; 020 ili jednakovrijedno,</t>
  </si>
  <si>
    <t>- polistiren G.C7.201 ili jednakovrijedno,</t>
  </si>
  <si>
    <t>- mineralna vuna M9.015 ili jednakovrijedno,</t>
  </si>
  <si>
    <t>- polietilenska folija G.C1.290 ili jednakovrijedno,</t>
  </si>
  <si>
    <t>- bitumenska ljepenka M3.232 ili jednakovrijedno,</t>
  </si>
  <si>
    <t>- pluto U.F2.026 ili jednakovrijedno,</t>
  </si>
  <si>
    <t xml:space="preserve">Svi materijali koji su predviđeni projektom, a nisu obuhvaćeni normama, moraju imati ateste certifikate od ovlaštenih ustanova. Materijal za izolaciju moraju biti zaštićeni nakon ugradnje. Ukoliko se ugradi adekvatni isti se mora ukloniti i zamijeniti novim na račun izvoditelja radova. Ako izvoditelju koja stavka nije jasna, mora prije predaje ponude tražiti objašnjenje od projektanta. Eventualne izmjene materijala mogu se izvršiti isključivo pismenim dogovorom s projektantom i nadzornim inženjerom, a predloženi materijali moraju sadržavati onakve toplinske i zvučne karakteristike kakve je imao i zamijenjeni materijal, odnosno koje projekt zahtijeva.
</t>
  </si>
  <si>
    <t>Sve više radnje koje neće biti na taj način utvrđene, neće se priznati u obračunu. Obračun se vrši prema postojećim normama GN 301 ‐501 i GN 561 ‐300 ili jednakovrijedno.</t>
  </si>
  <si>
    <t>Jedinična cijena treba sadržavati:</t>
  </si>
  <si>
    <t>- sav materijal, glavni i pomoćni, za ugradbu, uključivo troškove,</t>
  </si>
  <si>
    <t>- sav rad, uključivo unutarnji horizontalni i vertikalni transport do mjesta ugradbe, alat i strojeve,</t>
  </si>
  <si>
    <t>- troškove odležavanja izolacijskog materijala,</t>
  </si>
  <si>
    <t>- izmjere potrebne za izvedbu i obračun,</t>
  </si>
  <si>
    <t>- čišćenje podloga prije izvedbe izolacije,</t>
  </si>
  <si>
    <t>- dovođenje vode, plina i struje od priključka na gradilištu do mjesta potrošnje,</t>
  </si>
  <si>
    <t>- isporuka pogonskog materijala.</t>
  </si>
  <si>
    <t xml:space="preserve">Prilikom izvedbe limarskih radova opisanih ovim troškovnikom izvoditelj radova mora se pridržavati svih uvjeta iopisa iz troškovnika, kao i važećih propisa, a u skladu s postojećim normama.
Ovi radovi moraju se izvesti propisane kvalitete, prema odgovarajućim normama, u skladu s tehničkim uvjetimaiz projekta i dr.Pri izvođenju izvođač je dužan pridržavati se projekta, tehničkih uputa za ugradnju građevnih proizvoda i pravilastruke.Uvjeti za izvođenje određeni su programom kontrole i osiguranja kakvoće (kvalitete) koji su sastavni dio glavnog projekta.
</t>
  </si>
  <si>
    <t xml:space="preserve">Izvođač je dužan zatražiti sve podatke o donjoj podlozi (bitno za kvalitetno postavljanje) na kojoj leži limeni element, od izvođača podloge. Prije početka radova, izvođač limarskih radova dužan je provjeriti sve rađevne elemente na koje ili za koje sepričvršćuje limarija i da pismeno dostavi naručitelju svoje primjedbe u vezi eventualnih nedostataka.Dijelovi različitog materijala ne smiju se dodirivati (potrebno je izvesti razdvajanje umetnutom izolacijom napogodan način na pr. premaz, izol. trake i sl.) da na mjestu kontakta/spoja ne dođe do korozije. Elementi za pričvršćivanje lima moraju biti usklađeni s vrstom limene obloge.
</t>
  </si>
  <si>
    <t>Sustav i učvršćenja moraju biti izvedeni da elementi pri toplinskim promjenama mogu nesmetano dilatirati, a da pri tome ostanu nepropusni. Moraju se osigurati ("sidrenjem") od oštećenja koje može izazvati vjetar. Ispod lima koji se postavlja na beton, drvo ili žbuku treba postaviti sloj bitumen. ljepenke ‐ uključiti u jediničnu cijenu.</t>
  </si>
  <si>
    <t xml:space="preserve">Prije početka limarskih radova moraju se provjeriti dimenzije ležajnih površina za limarske elemente. Kod izvedbe i obrade detalja limarije kod spojeva, prijelaza, lomova i sudara ploha, završetaka limarije i drugo, sve obvezno usklađeno s drugim različitim materijalima i radovima.
</t>
  </si>
  <si>
    <t>Aluminijski plastificirani lim: Pri izvedbi primjeniti i priznata tehnička pravila sadržana u odredbama ‐ Pravilnika o tehničkim normativima za projektiranje i izvođenje završnih radova u građevinarstvu (Sl 21/90), norme: ‐ HRN U.N9.055 ili jednakovrijedno ‐ Građevinski pregotovljeni elementi. Opšivanje vanjskih dijelova zgrada limom.</t>
  </si>
  <si>
    <r>
      <rPr>
        <b/>
        <sz val="9"/>
        <rFont val="Arial"/>
        <family val="2"/>
        <charset val="238"/>
      </rPr>
      <t>Tehnički uvjeti.</t>
    </r>
    <r>
      <rPr>
        <sz val="9"/>
        <rFont val="Arial"/>
        <family val="2"/>
        <charset val="238"/>
      </rPr>
      <t xml:space="preserve">
Na sve što nije obuhvaćeno/opisano za određenu (projektom) finalnu gotovost u troškovničkim stavkama, primjenjuju se važeće norme (dopunom opisa) za pojedine vrste radova. Prije početka radova, ako je izvoditelj u dilemi s opisom načina izvođenja nekoga rada, dužan je obratiti se autoru idejnog rješenja, koji će dati pojašnjenje o projektiranom radu.
</t>
    </r>
  </si>
  <si>
    <t>Pojedine stavke limarskih radova koje se odnose na krovne vijence, vertikale, žljebove i sl. izvoditi u sukladnosti s fasaderskim radovima ‐ oblogama fasade. Uskladiti način izvođenja, potkonstrukcije, pričvršćenja i sve ostalo potrebno za finalnu gotovost. Sve prema detaljima i dogovoru s projektantom. Pojedine stavke limarskih radova koje se odnose na krovne vijence, vertikale, žljebove i sl. izvoditi u sukladnosti s fasaderskim radovima ‐ oblogama fasade. Uskladiti način izvođenja, potkonstrukcije, pričvršćenja i sve ostalopotrebno za finalnu gotovost.</t>
  </si>
  <si>
    <t xml:space="preserve">Sve prema detaljima i dogovoru s projektantom. U slučaju da je objekat pod nadležnosti Konzervatorskog ureda prije izrade i ugradnje sve detalje dati na odobrenje nadležnoj konzervatorskoj službi.
Upotrijebljeni materijali moraju zadovoljiti odgovarajuće propise i norme.
</t>
  </si>
  <si>
    <t>- čelični lim C.B4.011; 017; 030; 110; 113 ili jednakovrijedno,</t>
  </si>
  <si>
    <t>- pocinčani lim B.C4.081 C.E4.020 ili jednakovrijedno,</t>
  </si>
  <si>
    <t>- bakreni lim C.D4.500; 020 ili jednakovrijedno,</t>
  </si>
  <si>
    <t>- limovi od aluminija ili aluminijskih legura C.C4.020; 025; 050; 051; 060; 120; 150; 160 ili jednakovrijedno,</t>
  </si>
  <si>
    <t>- profilirani trapezni lim s pečenim lakom C.C4.061; 062; 065 ili jednakovrijedno,</t>
  </si>
  <si>
    <t>- odvodnja krova limom U.N9.053 ili jednakovrijedno,</t>
  </si>
  <si>
    <t>- limeni opšavi zgrada U.N9.052 ili jednakovrijedno.</t>
  </si>
  <si>
    <t>Svi ostali materijali koji nisu obuhvaćeni standardima moraju imati ateste i certifikate od za to ovlaštenih instituta i poduzeća. Ako je opis koje stavke izvoditelju nejasan, mora prije predaje ponude tražiti objašnjenje od projektanta. Eventualne izmjene materijala te načina izvedbe tijekom gradnje mogu se izvršiti isključivo pismenim dogovorom s projektantom i nadzornim inženjerom.</t>
  </si>
  <si>
    <t xml:space="preserve">Ispod svih opšava treba položiti sloj bitumenske krovne Ijepenke, ukoliko u stavci troškovnika nije drugačije naznačeno. Izvoditelj je dužan prije izrade limarije uzeti sve izmjere u naravi, a također je dužan i prije početka montaže ispitati sve dijelove gdje se imaju izvesti limarski radovi, te na eventualnu neispravnost istih upozoriti nadzornog inženjera, jer će se u protivnom naknadni popravci izvršiti na račun izvoditelja limarskih radova.
</t>
  </si>
  <si>
    <t xml:space="preserve">Način izvedbe i ugradbe, te obračun u svemu se vrše prema postojećim normama za izvođenje završnih radova u građevinarstvu GN 711 ili jednakovrijedno.
</t>
  </si>
  <si>
    <t>Jedinična cijena limarskih radova sadrži:</t>
  </si>
  <si>
    <t>- uzimanje mjera na zgradi za izvedbu i obračun,</t>
  </si>
  <si>
    <t>- sav materijal, uključivo i pomoćni,</t>
  </si>
  <si>
    <t>- sav rad na zgradi i u radionici,</t>
  </si>
  <si>
    <t>- poduzimanje mjera zaštite po HTZ i drugim postojećim propisima,</t>
  </si>
  <si>
    <t>- transport materijala na gradilište, uskladištenje te doprema na mjesto ugradbe,</t>
  </si>
  <si>
    <t>- čišćenje od otpadaka nakon izvršnih radova,</t>
  </si>
  <si>
    <t>- korištenje potrebnih skela, te kuke, užad i ljestve,</t>
  </si>
  <si>
    <t>- označavanje mjesta za bušenje (štemanje),</t>
  </si>
  <si>
    <t>- dobava i ugradba pakni, odnosno ugradba limarije upucavanjem,</t>
  </si>
  <si>
    <t>- čišćenje i miniziranje željeznih dijelova,</t>
  </si>
  <si>
    <t>- dobava i polaganje podložne Ijepenke.</t>
  </si>
  <si>
    <t xml:space="preserve">Fasaderski radovi odnose se na obradu fasadnih površina žbukama, fasadnim bojama te fasadnim sustavom (topl.izolacija + žbuka). Radove izvesti prema troškovniku, a u skladu s postojećim normama. Materijali koji nisu obuhvaćeni normama moraju imati ateste i certifikate od za to ovlaštenih ustanova.
</t>
  </si>
  <si>
    <t>Podloga na koju se nanosi fasadna žbuka ili sustav mora biti potpuno očišćena, ravna, dovoljno hrapava u svemu prema zahtjevima proizvođača žbuke. Gotova žbuka ili boja mora biti ujednačene boje, potpuno ravna, oštrih ili zaobljenih bridova (prema projektu i ton karti), dobro sljubljena s podlogom i slojevima međusobno, bez pukotina i oštećenja. Izvođač je dužan dati projektantu na uvid izbor boja i tonova, te izraditi probne uzorke. Radovi se ne smiju izvoditi po lošem vremenu, koje bi moglo utjecati na kvalitetu radova. Sve prema uputi i zahtjevu proizvođača sustava.</t>
  </si>
  <si>
    <t>Žbuka predvidena za izradu pročelja mora se sastojati od isprobanih primjesa veziva jednoličnog zrna, te na svjetlost postojane boje. Tvornička smjesa žbuke upotrijobit ce se bezikakve druge primjese osim vode. Količina, veliina i boja kamenih zmaca birat će se prema potrebi. Odstupanje od vertikalnih hodzontalnih
ravninane smije biti veće od 1 cm/10m.</t>
  </si>
  <si>
    <t>Za izradu profiliranih vijenaca i drugith profilamoraju se prethodno izraditi šablone. Za svaki vučeni profil izradaju se po dvije šablone blanjala: jedna za podložni idruga za završni slojžbuke. Šablona se sastoji od verlikalne daščane stijene, grubo rezane po obliku vijenca. Na daščanu slijenu pribijena je ploča pocinčanog ili alumInijskoga lima debljine 2 mm, točno rezana po nacrlirna profila danim u mjerilu 1:1, koje izrađuje izvoditelj prema detaljima iz projekta ili prema snimci na lici mjesta,tako da viri oko 0,5 cm preko rubova dasaka.</t>
  </si>
  <si>
    <t xml:space="preserve">Ispod vijenca ili drugih na zidu te na gornjem rubu vijenca pričvršćene su kukama dvije horizontalne, usporedne, blanjane letve (vodilice) po kojim se kliže, odnosno vuče šablona Uglovi, krajevi i prijelomi koji se ne mogu izvlačitiš ablonorn, izvode se naknadno rukom. Sve površine moraju biti ujednačenog tona i strukture, te bez uočijivih radnih nastavaka. Ovim troškovnikom obuhvaćena je izrada: temeljnog sloja, završnog sloja, te izrada onih elemenata pročelja koji se izvode izvlačenjem šablonom (kao i izrada i demontaža šablona), a su slijedeći prolili: profilirani vijenci, nadstrešnioe, okviri prozora, lezene, konzole, istaci, itd. Prilikom izvedbe potrebno je radove izvoditI prema priloženim nacrtima u izvedbenom projektu.
</t>
  </si>
  <si>
    <t xml:space="preserve">Obračun se vrši prema GN 421 ili jednakovrijedno. Jedinična cijena za pojedinu stavku sadrži:
</t>
  </si>
  <si>
    <t>- sav rad, uključivo pripremu žbuke i boja, za profilacije,</t>
  </si>
  <si>
    <t>- davanje uzoraka,</t>
  </si>
  <si>
    <t>- unutarnji horizontalni i vertikalni transport do mjesta ugradbe,</t>
  </si>
  <si>
    <t>- priprema podloge s čišćenjem,</t>
  </si>
  <si>
    <t>- sva krpanja na sastavu s limarijom, bravarijom i drugim materijalima,</t>
  </si>
  <si>
    <t>- dovođenje vode, plina i struje od priključaka na gradilištu do mjesta potrošnje,</t>
  </si>
  <si>
    <t>- isporuka pogonskog materijala,</t>
  </si>
  <si>
    <t>- čišćenje nakon završetka radova,</t>
  </si>
  <si>
    <t>- skela je posebna stavka (zidarski radovi).</t>
  </si>
  <si>
    <t>KROVOPOKRIVAČKI RADOVI</t>
  </si>
  <si>
    <t xml:space="preserve">Sav upotrebljeni materijal i finalni građevinski proizvodi moraju odgovarati postojećim tehničkim propisima i HR ili jednakovrijednim normama. Izvoditelj je dužan na zahtjev investitora i nadzornog inžinjera predočiti uzorke i prospekte za pojedine matrijale koji se planiraju upotrijebiti, kao i predočiti njihove ateste o kvaliteti, izdane od ovlaštene organizacije.
</t>
  </si>
  <si>
    <t>Krovište mora biti pokriveno kvalitetnim matrijalom, pravilnog oblika, traženih dimenzija, koji u potpunosti zadovoljava važeće propise i standarde i ne smije propuštati vodu. Pokrivanje se vrši po propisima i pravilima zanata. Pokrivene plohe moraju biti ravne, bez uvala koje bi omogućavale skupljanje i zadržavanje vode. Prije početka pokrivanja krova sva limarija krova mora biti gotova i postavljena. Jedinična cijena obuhvaća sav rad, materijal, transport do gradilišta i sav horizontalan i vertikalan transport na gradilištu, te sav sitni spojni i omoćni materijal.</t>
  </si>
  <si>
    <t xml:space="preserve">Sve radove treba izvest stručno i solidno, prema tehničkim propisima i pravilima dobrog zanata.
Norme za pokrivačke radove:
</t>
  </si>
  <si>
    <t>Norme za tesarske radove:</t>
  </si>
  <si>
    <t xml:space="preserve">Sav upotrebljeni materijal i finalni građevinski proizvodi moraju odgovarati postojećim tehničkim propisima i HR ili jednakovrijednim  normama. Prilikom izvedbe tesarskih radova treba se u svemu pridržavati svih važećih propisa i standarda za drvene konstrukcije:
</t>
  </si>
  <si>
    <t>- Pravilnik o zaštiti na radu u građevinarstvu,</t>
  </si>
  <si>
    <t>- rezana građa, ispitivanje oplate i skele HRN D.C1.040.,041. i 042.  ili jednakovrijedno (izvođenje drvenih skela i oplata) HRN U.C9.400. ili jednakovrijedno,</t>
  </si>
  <si>
    <t>- ispitivanje ploča vlaknatica i iverica HRN D.D8.100.do 114. ili jednakovrijedno,</t>
  </si>
  <si>
    <t>- slojevito drvo, terminologija i definicije HRN D.10.060‐1969. ili jednakovrijedno,</t>
  </si>
  <si>
    <t>- ispitivanje drveta, opći dio HRN D.A1.020‐1957. ili jednakovrijedno,</t>
  </si>
  <si>
    <t>- ispitivanje drveta, održavanje sadržaja vlage HRN D.A1.043‐1979. ili jednakovrijedno,</t>
  </si>
  <si>
    <t>- ispitivanje drveta, određivanje zatezne čvrstoće u pravcu vlakana HRN D.A1.048‐1979. ili jednakovrijedno,</t>
  </si>
  <si>
    <t>- ispitivanje drveta, zatezna čvrstoća okomito na drvna vlakna HRN D.A1.052‐1958. ili jednakovrijedno,</t>
  </si>
  <si>
    <t>- zaštita drveta, ispitivanje otpornosti prema gljivama, usporedna otpornost različitih vrsta drveta HRN D.A1.058‐1971. ili jednakovrijedno,</t>
  </si>
  <si>
    <t>- furnirske i stolarske ploče, određivanje stupnja slijepljenosti HRN D.A1.072.1972 ili jednakovrijedno ili jednakovrijedno,</t>
  </si>
  <si>
    <t>- tesana građa četinara HRN D.B7.020‐1955. ili jednakovrijedno,</t>
  </si>
  <si>
    <t>- ploče vlaknatice (lesonit ploče), tehnički uvjeti za izradu i isporuku HRN D.C5.022‐1968. ili jednakovrijedno,</t>
  </si>
  <si>
    <t>Oplata mora biti sposobna da preuzme potrebno opterećenje, mora biti stabilna, otporna, ukrućena i dovoljno poduprta da se ne bi izvila, povila ili popustila u bilo kojem smjeru. Za betonske elemente koji se samo dorađuju i boje oplata mora biti glatka, a za ostale dijelove obična. Sva oplata svih betonskih elemenata objekta uzeta je u cijeni za pojedine betonske i armiranobetonske radove.</t>
  </si>
  <si>
    <t xml:space="preserve">Lake fasadne skele izrađivati od metala i drveta, a prema projektu radne organizacije izvoditelj, tj. nije dat tip skele, već se to prepušta izvoditelju. Jedniničnom cijenom obuhvaćen je sav rad s potrebnim premazima, sav materijal, pomoćna skela, svi pomoćni radovi, donošenje i držanje alata i sitnog pribora, sva uskladištenja i svi transporti, dobava pogonskog materijala, osiguranje radova od vjetra, odstranjivanje svih otpada u toku radova i nakon dovršenja radova, popravak šteta učinjenih nepažnjom.
</t>
  </si>
  <si>
    <t>BRAVARSKI RADOVI</t>
  </si>
  <si>
    <t xml:space="preserve">Radovi se moraju izvesti stručno prema važećim propisima, pravilnicima, normama i pravilima dobrog zanata.
Materijal za stavke mora biti iz profila završno obrađen (prema shemi stavke), koji zadovoljava zadana opterećenja kojima će element biti izložen kod upotrebe i biti u skladu prema projektu. Obrada u boji i tonu po odabiru projektanta ‐ ako stavkom nije drugačije određeno. Stavke su predviđene za suhu ugradnju.
</t>
  </si>
  <si>
    <t xml:space="preserve">Svi dovratnici se izvode od čeličnog lima u kompletnoj širini gotovo obrađenog zida ili prema šemi, spoj sa zidom je fino kitana fuga u širini maksimalno 3 mm, vratna krila izvode se od pocinčanih čeličnih profila, obostrano čelični lim sa ispunom od mineralne vune s temeljnim epoksidnim naličem, završne obrade plastificiranjem u tonu i boji po izboru projektanta, ostakljenje ravnim staklom; rukohvati, pumpe, sav okov po izboru projektanta, sve uključeno u jediničnu cijenu svake stavke, ako stavkom nije drugačije određeno.
</t>
  </si>
  <si>
    <t xml:space="preserve">U cijeni stavke uključiti (svu izradu, nabave, transporte i ugradnje, brtve, spojna sredstva, završnu obradu u
tonu i boji po odabiru projektanta, sav potreban rad i materijal, zaštita i slično, uključivo čišćenje nakon dovršetka i u tijeku radova, isprave ‐ dokumentacija za dokazivanje kvalitete i drugo) sve do potpune finalne/funkcionalne gotovosti stavke (ako opisom stavke nije drugačije određeno). Izvoditelj mora izvršiti izmjeru na licu mjesta, te izraditi radioničku dokumentaciju (nacrte) sa svim detaljima koju ovjerava projektant prije izrade.
</t>
  </si>
  <si>
    <t>Pri izvedbi primjeniti i priznata tehnička pravila sadržana u: odredbama ‐ Pravilnika o tehničkim normativima za projektiranje i izvođenje završnih radova u građevinarstvu (Sl 21/90), te priznata tehnička pravila i tehničke specifikacije na primjenu kojih ta priznata tehnička pravila upućuju. Okov prema odabranom sistemu ili ednako vrijedan, sve prema odabiru projektanta.</t>
  </si>
  <si>
    <t>U jediničnu cijenu uključiti sav materijal i rad, kompletno sve potrebno za određenu (projektom) finalnu  gotovost pojedine stavke za upotrebu, uključivo čišćenje tijekom izvršenja i nakon završetka rada. U slučaju odabira šireg dovratnika izvođač je dužan prilagoditi zidarski otvor tako da se zadrži svijetla mjera iz projekta.</t>
  </si>
  <si>
    <t>Svi bravarski radovi moraju biti izrađeni, dostavljeni i montirani na objektu prema uzancama za tu vrstu zanata, a u svemu prema slijedećoj potrebnoj dokumentaciji:</t>
  </si>
  <si>
    <t>- shemi bravarije,</t>
  </si>
  <si>
    <t>- opisu radova u troškovniku,</t>
  </si>
  <si>
    <t>- uzetim mjerama na objektu,</t>
  </si>
  <si>
    <t>- radioničkim nacrtima i detaljima izrađenim po izvoditelju, a odobrenim i potpisanim od strane
projektanta.</t>
  </si>
  <si>
    <t>Ponuđač je dužan u svojoj ponudi obuhvatiti:</t>
  </si>
  <si>
    <t>- osnovni i pomoćni materijal,</t>
  </si>
  <si>
    <t>- sve predradnje i pripreme za izvedbu i izradu u radionici,</t>
  </si>
  <si>
    <t>- prijevoz na objekt,</t>
  </si>
  <si>
    <t>- prijevoz do mjesta montaže,</t>
  </si>
  <si>
    <t>- dubljenje zida ili poda za ugradbu,</t>
  </si>
  <si>
    <t>- ugradbu,</t>
  </si>
  <si>
    <t xml:space="preserve">- brtvljenje na spojevima sa zidom i na elementima za otvaranje, pokrovne letvice, opšavne-letvice, okapnice, sve druge radove koji se traže za kompletno dovršenje posla
</t>
  </si>
  <si>
    <t>- antikorozivnu zaštitu.</t>
  </si>
  <si>
    <t xml:space="preserve">Prije početka izvođenja ugovorenih radova sve nejasnoće riješiti s projektantom. Izvoditelj predlaže projektantu svoje detalje i radioničke nacrte i može započeti s radom kad projektant iste odobri. Izvoditelj je dužan materijal i izvedbu temeljiti na potrebnim propisima, atestima standardima. Projektant odabire vidljivi okov za bravariju. Svi spojevi izvode se u pravilu varenjem, a spojevi letvica staklo vijcima. Svi moraju biti prema važećim propisima. Kod svih stavaka obračunati i ugradbu.
</t>
  </si>
  <si>
    <t>Napomene:</t>
  </si>
  <si>
    <t xml:space="preserve">Stavke se ne izvode po elementima, nego u cjelokupnoj veličini. Predvidjeti odgovarajući kvalitetni okov i ako isti nije specificiran u troškovniku. Izmjere uzimati na licu mjesta!
</t>
  </si>
  <si>
    <t>STOLARSKI RADOVI</t>
  </si>
  <si>
    <t xml:space="preserve">Prilikom izvedbe stolarskih radova opisanih ovim troškovnikom, izvoditelj radova mora se pridržavati svih uvjeta i opisa iz troškovnika, kao i važećih propisa. Sav upotrijebljeni materijal mora odgovarati postojećim standardima i propisima. Ponuditelj je dužan izvesti solidan i ispravan rad na temelju shema i troškovnika, te pregleda postojećih elemenata na građevini.
</t>
  </si>
  <si>
    <t xml:space="preserve">Prije pristupa izradi stolarije, izvoditelj je obvezan izvršiti pojedinačne izmjere na građevini i prema tim izmjerama izraditi stolarske elemente. Prije početka izvedbe stolarskih elemenata sve potrebne radioničke nacrte izrađuje izvoditelj stolarskih radova te ih s predloženim okovom dostavlja na usuglašavanje projektantu ili investitoru. Sva stolarija kod dostave, kao i na gradilištu, mora biti zaštićena. Obračun se vrši po komadu.
</t>
  </si>
  <si>
    <t>Jedinična cijena stolarskih radova sadrži:</t>
  </si>
  <si>
    <t>- sve troškove nabave i dopreme svog potrebnog materijala odgovarajuće kvalitete,</t>
  </si>
  <si>
    <t>- stolarsku montažu na zgradi,</t>
  </si>
  <si>
    <t>- sve horizontalne i vertikalne transporte do mjesta ugradbe,</t>
  </si>
  <si>
    <t>- ostakljenje vrstom stakla naznačenom u pojedinoj stavci,</t>
  </si>
  <si>
    <t>- ličenje sa svim predradnjama,</t>
  </si>
  <si>
    <t>- nadoknadu sve štete nastale nepažnjom u radu,</t>
  </si>
  <si>
    <t>- sva priručna pomagala prema propisima HTZ mjera.</t>
  </si>
  <si>
    <t xml:space="preserve">Sve radove treba izvesti stručno prema nacrtima/projektu, prema važećim tehničkim propisima, normama i pravilima struke ‐ dobrog zanata. Podne ravnine moraju biti potpuno ravne i horizontalne, osim u prostorijama sa podnim odvodima, gdje se izvode minimalni padovi prema tim odvodima (sve bez valova i izbočenja). Naročitu pažnju obratiti na sastave ploha koje se opločuju, na sastavima opločenja sa drugim plohama i opšavima uz otvore, da budu izvedeni potpuno ravni i čisti.
</t>
  </si>
  <si>
    <t>Izvoditelj radova je dužan do primopredaje radova zaštititi postavljene podove od oštećenja i onečišćenja. Na sve što nije navedeno i opisano u troškovničkim stavkama (tehnologije izvođenja), smatra se da se primjenjuju važeće norme, tehnički propisi i pravilnici za pojedine vrste radova. Pri izvedbi primjeniti i priznata tehnička pravila sadržana u odredbama ‐ Pravilnika o tehničkim normativima zaprojektiranje i izvođenje završnih radova u građevinarstvu (Sl 21/90), i normi: ‐ HRN U.F2.011/77 ili jednakovrijedno ‐ Završni radovi u građevinarstvu.</t>
  </si>
  <si>
    <t>Sav vezni materijal, lijepila, brtveni materijal i pomoćna sredstva prema U.F1.011 ili jednakovrijedno. Ako izvoditelju koja stavka nije jasna, mora prije predaje ponude tražiti objašnjenje od projektanta. Eventualne izmjene materijala, te način izvedbe tokom gradnje, mogu se izvršiti isključivo pismenim dogovorom s projektantom i nadzornim inženjerom. Sve višeradnje koje neće biti na taj način utvrđene, neće se priznati u  obračun. Način izvedbe i ugradbe, preuzimanje i priprema podloga, način obračuna u svemu prema postojećim normama za izvođenje završnih radova u građevinarstvu GN 501 ili jednakovrijedno.</t>
  </si>
  <si>
    <t>- uzimanje mjera na gradnji,</t>
  </si>
  <si>
    <t>- sav potreban materijal, uključivo vezni,</t>
  </si>
  <si>
    <t>- sav potreban rad, uključivo alat i strojeve,</t>
  </si>
  <si>
    <t>- dovođenje struje, vode i plina od priključaka na gradilištu do mjesta korištenja,</t>
  </si>
  <si>
    <t>- davanje traženih uzoraka,</t>
  </si>
  <si>
    <t>- zaštitu izvedenih radova,</t>
  </si>
  <si>
    <t>- čišćenje izrađenih površina,</t>
  </si>
  <si>
    <t>- odvoz otpadaka i šute nakon izvedenih radova,</t>
  </si>
  <si>
    <t>- popravak manjih oštećenja i nečistoća podlozi,</t>
  </si>
  <si>
    <t>- poduzimanje mjera HTZ i drugim postojećim propisima,</t>
  </si>
  <si>
    <t>- popravak štete učinjene nepažnjom pri radu svojim i tuđim radovima,</t>
  </si>
  <si>
    <t>- keramičku obradu raznih kutija i sličnih električnih instalacija na površinama koje se obrađuju.</t>
  </si>
  <si>
    <t>RADOVI S GIPSKARTONSKIM PLOČAMA</t>
  </si>
  <si>
    <t xml:space="preserve">Svi materijali za spuštene stropove ili pregradne stijene obloge moraju biti prvoklasni, moraju odgovarati važećim standardima i moraju posjedovati ateste, a svi radovi moraju se izvoditi prema uputama proizvođača elemenata od kojih se izvode. Kod konstrukcija od GK ploča potrebno se držati svih uputa proizvođača, naročito glede uskladištenja ploča i uvjeta temperature i vlažnosti zraka prostora u kojima će se izvoditi spušteni strop ili pregrada (temperatura od 11 do 35° C i relativna vlažnost do 70 %).
</t>
  </si>
  <si>
    <t>Ploče treba svakako zaštititi od kondenzne vlage. Prije izvedbe stropa ploče moraju biti na mjestu ugradnje najmanje 24 sata ranije, da bi se prilagodile mikroklimatskim uvjetima prostora. S polaganjem se može započeti tek kad  su završeni svi radovi žbukanja, estriha i sl. te dovoljno suhi, nakon ugradnje prozora, montaže grijanja i svih instalacija koje dolaze unutar GK konstrukcija.</t>
  </si>
  <si>
    <t>Ljeti je potrebno osigurati prozračivanje, a zimi montažu treba biti uključeno grijanje. Ako se nakon montaže iz nekih razloga grijanje treba isključiti, već montirane ploče treba skinuti i propisno i uskladištiti do punog spuštanja objekta u funkciju. Montirani strop ili pregradu je potrebno očistiti od eventualnih nečistoća koje su nastale pri izvedbi, ali pri tome postupiti po uputama proizvođača suhim postupkom ili sa što manje vlage. Ako je pri montaži došlo do manjih ploča, moguće ih je posebnim kitom otkloniti, koliko su ona veća, potrebno je zamijeniti cijelu ploču, sto će upisom u građevinski dnevnik odrediti nadzorni inženjer. Za učvršćenje tereta na GK konstrukcije treba primijeniti specijalna pričvrsna sredstva te se pridržavati uputa o max opterećenju.</t>
  </si>
  <si>
    <t>Montažni zidovi od gipskartonskih ploča. Montažni gipskartonski zidovi se izvode od podkonstrukcije ‐nosivih CW profila od pocinčanog lima min. debljine 0,6 mm na maksimalnom razmaku 62,5 cm (ako stavkom drugačije naznačeno) s donjim i gornjim UW‐ profilom. Između profila se umeće mineralna vuna. Kod spoja sa zidom, stropom ili podom na profile se nanosi  brtvena masa. Sve rubne profile na spojevima podom, stropom i zidovima treba učvrstiti odgovarajućim učvrsnim elementima.</t>
  </si>
  <si>
    <t>Na potkonstrukciju se obostrano pričvršćuju gipskartonske ploče prema opisu u stavci pomoću tzv. vijaka za brzu ugradnju. Spojevi ploča se nakon montaže zapune ispunjačem rešaka i zaglade lopaticom. Spojevi rezanih rubova gipsane ploče obrađuju se uz primjenu papirnate bandažne trake. Vidljive glave vijaka također pregletati. Kod višeslojnog oblaganja spojevi donjih slojeva KNAUF ploča se samo zapunjavaju a spojevi gornjeg sloja se završno obrađuju gletanjem.</t>
  </si>
  <si>
    <t>Spušteni stropovi od gipskartonskih ploča. Spušteni stropovi od gipskartonskih ploča sastoje se od metalne podkonstrukcije ‐ nosivih i montažnih profila i ploča. Podkonstrukcija je izrađena od CD 60/27 profila, tipa D 112, od pocinčanog lima debljine 0,7 mm i posebnih vješača koji se vijcima s tiplima pričvršćuju o stropnu konstrukciju (anker fix element ili nonius ovjesni element).</t>
  </si>
  <si>
    <t xml:space="preserve">Nosivi profili su na razmaku od 75 ‐100 cm, ovješeni na maksimalnom razmaku od 60 ‐ 90 cm. Na nosive profile dolaze montažni na maksimalnom razmaku od 40‐62,5 cm. Kod duljina većih od 10,0 m i znatno suženih stropnih površina potrebno je izvesti dilatacijske spojeve što ulazi u jediničnu cijenu.
</t>
  </si>
  <si>
    <t>Na podkonstrukciju se vijcima u poprečnom smjeru pričvršćuju gipskartonske ploče standardnih dimenzija od 200‐300/125 cm. Spojevi ploča (bez bandažiranja ili sa bandažiranjem) se moraju obraditi specijalnim zapunjačem prema preporuci proizvođača. Kod dvostrukog oblaganja stropa potrebno je obraditi i spojeve prvog sloja ploča. Završno kompletnu površinu treba pregletati glet masom. Strop mora biti potpuno ravan i ne smiju se vidjeti spojevi ploča. Spoj sa zidom ili s vertikalnim plohama stropa mora biti zapunjen masom za reške.</t>
  </si>
  <si>
    <t>U jediničnoj cijeni sadržano je:</t>
  </si>
  <si>
    <t>- sav materijal, dobava i uskladištenje, te unutarnji transporti,</t>
  </si>
  <si>
    <t>- sav rad opisan u stavci,</t>
  </si>
  <si>
    <t>- potrebna radna skela,</t>
  </si>
  <si>
    <t>- čišćenje po završenom radu uključivo odvoz viška materijala,</t>
  </si>
  <si>
    <t>- popravci štete na vlastitom ili drugim radovima učinjeni iz nepažnje,</t>
  </si>
  <si>
    <t>- troškovi zaštite na radu i troškovi atesta.</t>
  </si>
  <si>
    <t>SOBOSLIKARSKO LIČILAČKI RADOVI</t>
  </si>
  <si>
    <t xml:space="preserve">Sve soboslikarsko ‐ličilačke radove izvesti točno po opisu, gdje je to projektom predviđeno. Izvedba mora zadovoljiti norme U. F2.013; 012 ili jednakovrijedno. Materijali za izradu moraju zadovoljiti odgovarajuće propise i norme:
</t>
  </si>
  <si>
    <t>- boje i lakovi H.CS.002 H.C1.002 ili jednakovrijedno,</t>
  </si>
  <si>
    <t>- ispitivanje boja i lakova H.CS.032; 033, 050; 051; 054; 055; 058; 064 ili jednakovrijedno,</t>
  </si>
  <si>
    <t>- firnis H.C5.020 ili jednakovrijedno,</t>
  </si>
  <si>
    <t>- disperzivno premazno sredstvo za drvo C.T7.324 ili jednakovrijedno,</t>
  </si>
  <si>
    <t>- univerzalni antikorozivni premaz C.T7.327; 327 ili jednakovrijedno,</t>
  </si>
  <si>
    <t>- alkidna temeljna boja C.T7.322 ili jednakovrijedno,</t>
  </si>
  <si>
    <t>- alkidna lak boja C.T7.342; 371 ili jednakovrijedno,</t>
  </si>
  <si>
    <t>- pigmenti H.C1.001 ili jednakovrijedno,</t>
  </si>
  <si>
    <t xml:space="preserve">Ukoliko se stavkom troškovnika zahtijeva materijal koji nije obuhvaćen propisima, ima se u svemu izvesti prema uputama proizvođača, te garancijom i atestima za to ovlaštenih ustanova. Ako koja stavka nije izvoditelju jasna, mora prije predaje ponude tražiti objašnjenje od projektanta.
</t>
  </si>
  <si>
    <t>Eventualne izmjene materijala, te način izvedbe tokom gradnje mogu se izvršiti isključivo pismenim dogovorom s projektantom i nadzornim inženjerom. Sve više radnje koje neće biti na način utvrđene, neće se priznati u obračun. Prije početka radova dužnost je soboslikara da upozori nadzornog inženjera na sve eventualne manjkavosti podloge, odnosno radova ostalih obrtnika, kako bi se na vrijeme otklonile. Obračun se vrši prema postojećim normama za izvođenje završnih radova u građevinarstvu GN 531 ili  jednakovrijedno.</t>
  </si>
  <si>
    <t>- sav materijal, uključivo dopremu na gradilište, uskladištenje, te dopremu na mjesto ugradbe,</t>
  </si>
  <si>
    <t>- sav rad, uključivo pomoćni,</t>
  </si>
  <si>
    <t>- izmjere potrebne za izvedbu obračun,</t>
  </si>
  <si>
    <t>- korištenje mehanizacije i alata,</t>
  </si>
  <si>
    <t>- osvjetljavanje, grijanje i čišćenje prostorija za boravak i sanitarije radnika, uklanjanje svih otpadaka nakon izvedenih radova,</t>
  </si>
  <si>
    <t>- zaštita gotovih podova, vrata, prozora sl.,</t>
  </si>
  <si>
    <t>- sve predradnje, popravljanje malih neravnina, fino čišćenje, kitanje rupica čavala i sl. izradu probnih premaza itd.,</t>
  </si>
  <si>
    <t>- skidanje i ponovno postavljanje vrata, prozora i sl. radi premazivanja,</t>
  </si>
  <si>
    <t>- provjetravanje prostorija radi sušenja,</t>
  </si>
  <si>
    <t>- uspostavljanje napuštanje gradilišta.</t>
  </si>
  <si>
    <t>Oznaka projekta:</t>
  </si>
  <si>
    <t>Miroslav Lazić, dipl. ing. arh (A1427)</t>
  </si>
  <si>
    <t>Odgovorna osoba:</t>
  </si>
  <si>
    <t>Vedran Banaj, dipl. Ing. građ. (G 4046)</t>
  </si>
  <si>
    <t>OPĆINA KRAVARSKO, OIB: 47763874566)</t>
  </si>
  <si>
    <t>Trg Stjepana Radića 1, 10413 Kravarsko</t>
  </si>
  <si>
    <t>Višenamjenski objekt javne namjene</t>
  </si>
  <si>
    <t>k.č. br. 791/1 k.o. Kravarsko</t>
  </si>
  <si>
    <t>ZOP - 02 - 02 / 19</t>
  </si>
  <si>
    <t>TR - 07 - 10 / 24</t>
  </si>
  <si>
    <t>Višenamjenski objekt javne namjene, k.č. br. 791/1 k.o. Kravarsko</t>
  </si>
  <si>
    <t xml:space="preserve">Višenamjenski objekt javne namjene, k.č. br. 791/1 k.o. Kravarsko
</t>
  </si>
  <si>
    <t>Dobava i ugradnja natpisne ploče sa svim podacima Glavnog izvođača, građevinske dozvole itd. vel. minimalno 200x100 cm.</t>
  </si>
  <si>
    <t>Iskolčenje objekta, čime su obuhvaćena sva geodetska mjerenja kojima se podaci iz projekta prenose na teren te izrada elaborata iskolčenja od ovlaštene osobe. Stavka uključuje osiguranje karakterističnih točaka, obnavljanje i održavanje iskolčenih točaka za vrijeme građenja.</t>
  </si>
  <si>
    <t xml:space="preserve">Izvedba probnih iskopa u cilju utvrđivanja stvarnog položaja postojećih podzemnih instalacija. Iskope vršiti isključivo ručno. </t>
  </si>
  <si>
    <t>Izrada nanosne skele oko buduće zgrade, (osnovno geodetsko iskolčenje nije uključeno u cijenu). Nanosna skela se sastoji od stupova dim.12 x 12 cm, međusobno povezanih sa fosnama dim. 4,8 x 16 cm. Horizontalne fosne moraju biti idealno vodoravne, na platice ( „ fosne“ ) se prikucavaju čavli čija je osnovna zadaća da se ispravno odrede širina temelja i zida.Kasnije nakon iskopa, nanosna skela se izvodi oko cijelog (budućeg) objekta, a odmjeravanje odnosno prenošenje mjera iz nacrta na teren vrši se od tih krajnjih oznaka (čavala) koje obilježavaju uglove zgrade. Nanosna skela za obilježavanje unutarnjih temelja i unutarnjih nosivih zidova prizemlja izrađuje se od 2 stupa i 1 fosne prema čelima tih temelja i zidova . Visina skele iznosi 70 – 80 cm. Stupovi nanosne skele usađuju se 1 – 2 m odmaknuto od obilježenih kontura zgrade.</t>
  </si>
  <si>
    <t>1.1.8</t>
  </si>
  <si>
    <t xml:space="preserve">Pripremni radovi iz područja Zaštite na radu. Radovi uključuju izradu potrebne dokumetacije, usluge koordinatora II, te dobavu i postavu privremene opreme u vlasništvu Izvođača: </t>
  </si>
  <si>
    <t xml:space="preserve">angažman Koordinatora zaštite na radu u fazi izvođenja radova na privremenom gradilištu. Sukladno čl. 73. st. 4. Zakona u zaštiti na radu obaveza Investitora je imenovati koordinatora II za vrijeme izvođenja radova na privremenom gradilištu. </t>
  </si>
  <si>
    <t>izrada plana izvođenja radova prije početka gradnje od strane Koordinatora ZNR sukladno Zakonu o zaštiti na radu.</t>
  </si>
  <si>
    <t>1.1.9</t>
  </si>
  <si>
    <t xml:space="preserve">Prije početka radova izvođenja temeljne konstrukcije: Pregled postojećeg terena i zemljanog materijala od strane ovlaštenog geomehaničara i evidencija o istome u građevni dnevnik. Obračun kom. </t>
  </si>
  <si>
    <t>1.1.10</t>
  </si>
  <si>
    <r>
      <t>Završno čišćenje objekta prije tehničkog pregled, uključivo pranje prozora, podova, keramike i sanitarija.Stavka obuhvaća prikupljanje otpadnog građevinskog i ostalog materijala, utovar i odvoz na gradsko odlagalište. Obračun po m</t>
    </r>
    <r>
      <rPr>
        <vertAlign val="superscript"/>
        <sz val="10"/>
        <rFont val="Arial"/>
        <family val="2"/>
      </rPr>
      <t>2</t>
    </r>
    <r>
      <rPr>
        <sz val="10"/>
        <rFont val="Arial"/>
        <family val="2"/>
        <charset val="238"/>
      </rPr>
      <t xml:space="preserve"> bruto tlocrtne građevinske površine zgrade. </t>
    </r>
  </si>
  <si>
    <t>Prije početka radova u prisutnosti nadzornog inženjera odrediti relativnu visinsku kotu +/-, te provjeriti da li trase postojećih instalacionih vodova na gradilištu i u blizini kolidiraju s iskopom, ili radnim prostorom potrebne mehanizacije.</t>
  </si>
  <si>
    <t>Dužnost je izvođača da utvrdi pravi sastav tla, odnosno njegovu kategoriju i ukoliko odstupa od projekta konstrukcije, obavijestiti projektanta i nadzornog inženjera.</t>
  </si>
  <si>
    <t>Planiranje dna iskopa za trakasti temelj izvesti sa točnošću od +/- 3cm, što je uključeno u jediničnu cijenu.</t>
  </si>
  <si>
    <t>Primanje iskopa vrši se u prisustvu nadzornog inženjera. Dno iskopa, odnosno temelja mora se nalaziti na nosivom tlu uz pažnju na projektiranu dubinu temeljenja.</t>
  </si>
  <si>
    <t>Eventualno potrebni dodatni iskopi platit će se prema stvarnim količinama. Ukoliko izvođač prilikom iskopa zemlje naiđe na bilo kakve predmete, arheološka nalazišta, minsko-eksplozivna sredstva, objekte ili instalacije, dužan je na tom mjestu obustaviti radove i o tome obavijestiti investitora i nadzornog inženjera, odnosno nadležne organe.</t>
  </si>
  <si>
    <t xml:space="preserve">Iskopani materijal transportira se u prijevozno sredstvo, te se otprema na gradsko odlagalište. </t>
  </si>
  <si>
    <t xml:space="preserve">Dio zemljanog materijala iz iskopa je potrebno deponirati na gradilištu radi kasnijeg zatrpavanja u okolišu ili  preko drenažno-filterskog sloja, uređenja okoliša i slično. </t>
  </si>
  <si>
    <t>Podupiranja, razupiranja i zaštita iskopa od oborinskih voda, obuhvaćena su jediničnim cijenama.</t>
  </si>
  <si>
    <t>Potrebna građa za podupiranje mora biti pripremljena na gradilištu prije početka iskopa.</t>
  </si>
  <si>
    <t>Sav obračun u zbijenom stanju prema stvarno izvedenim radovima/količinama prema građevinskoj knjizi.</t>
  </si>
  <si>
    <t>Strojno odstranjivanje (skidanje) gornjeg sloja zemlje (sloj humusa) na poziciji izgradnje zgrade, u sloju debljine 20-25 cm, sa utovarom i odvozom materijala na gradsku ili drugu ovlaštenu deponiju udaljenosti do 15 km. Stvarno ugrađene količine/radove potrebno je dokazati u Građevnoj knjizi. Obračun po m3 skinutog i odveženog humusa u sraslom stanju prema građevnoj knjizi.</t>
  </si>
  <si>
    <r>
      <t>- pozicija zgrade, GBP = 477.12 m</t>
    </r>
    <r>
      <rPr>
        <vertAlign val="superscript"/>
        <sz val="10"/>
        <rFont val="Arial"/>
        <family val="2"/>
      </rPr>
      <t>2</t>
    </r>
  </si>
  <si>
    <t>- iskop i odvoz na gradski deponij do 10 km</t>
  </si>
  <si>
    <r>
      <t>Strojni iskop zemlje u materijalu "C" kategorije. Iskop treba izvoditi pažljivo, prema visinskim kotama iz projekta. U stavci je uključen utovar i odvoz materijala na gradsku ili drugu ovlaštenu deponiju udaljenosti do 15 km. Stvarno ugrađene količine/radove potrebno je dokazati u Građevnoj knjizi. Količine iz građevne knjige odobrava Nadzorni inženjer. Obračun po m</t>
    </r>
    <r>
      <rPr>
        <vertAlign val="superscript"/>
        <sz val="10"/>
        <rFont val="Arial"/>
        <family val="2"/>
      </rPr>
      <t>3</t>
    </r>
    <r>
      <rPr>
        <sz val="10"/>
        <rFont val="Arial"/>
        <family val="2"/>
        <charset val="238"/>
      </rPr>
      <t>.</t>
    </r>
  </si>
  <si>
    <t>zgrada, stražnji i prednji plato</t>
  </si>
  <si>
    <t>potporni zidovi</t>
  </si>
  <si>
    <t>rampa za vozila sz</t>
  </si>
  <si>
    <t>servisna rampa ji</t>
  </si>
  <si>
    <t>Ručno planiranje dna širokog  iskopa na poziciji građevine, na horizontalu sa točnošću +/- 2 cm i utovar iskopanog materijala u ručna kolica (prijevoz na gradilišnu deponiju na udaljenosti do 50 m). Za obračun uzeti 0,03 m3/m2 iskopanog materijala kod planiranja površine. Obračun po m2 isplanirane površine (temelji, posteljica za nasip šljunka i sl.)</t>
  </si>
  <si>
    <t>Strojna nasipavanja  materijalom iz iskopa  u okolišu za izravnavanja terena, hortikulturu,  oko vanjskih zidova, na izvedeni drenažno-filterski sloj  i slično. Materijal iz iskopa je deponiran na gradilištu.  U stavci uključeno planiranje, razastiranje i zbijanje materijala. Stvarno izvedene količine/radove potrebno je dokazati u Građevnoj knjizi.  Obračun po satima rada pojedinog stroja.</t>
  </si>
  <si>
    <t>prednja ploha prema ulici</t>
  </si>
  <si>
    <t>jugozapadna ploha prema potpornim zidovima p1</t>
  </si>
  <si>
    <t xml:space="preserve">zemljana rampa prema padini </t>
  </si>
  <si>
    <t>- nasipavanja materijalom iz iskopa</t>
  </si>
  <si>
    <t>sati</t>
  </si>
  <si>
    <t xml:space="preserve">Dovoz zemljanog materijala  i nasipavanja  u okolišu za izravnavanja terena, hortikulturu,  oko vanjskih zidova, na izvedeni drenažno-filterski sloj  i slično.  U stavci uključeno planiranje, razastiranje i zbijanje materijala. Stvarno izvedene količine/radove potrebno je dokazati u Građevnoj knjizi.  Obračun po m3 u zbijenom - ugrađenim stanju. </t>
  </si>
  <si>
    <t>Dobava, nasipavanje, nabijanje i planiranje tamponskog sloja nabijenog agregata granulacije 0-32 mm u sloju debljine  30 cm ispod temeljne konstrukcije zgrade.</t>
  </si>
  <si>
    <t xml:space="preserve">Nasipavanje na pripremljenu i isplaniranu površinu iskopa. Zbijenost tampona treba biti u skladu sa uputama geomehaničara. </t>
  </si>
  <si>
    <t>Obračun po m3 ugrađenog šljunka.</t>
  </si>
  <si>
    <t>Količine su približne a stvarno izvedene količine/radove potrebno je dokazati u Građevnoj knjizi. Količine iz građevne knjige odobrava Nadzorni inženjer. Obračun po m3.</t>
  </si>
  <si>
    <t>BETONSKI I ARMIRANO-BETONSKI RADOVI</t>
  </si>
  <si>
    <t xml:space="preserve">Dobava materijala i izvedba armirano-betonske temeljne ploče debljine 40 cm na koti -593 cm, iz vodonepropusnog betona (VDP2),  razreda tlačne čvrstoće C 30/37, razreda izloženosti XC2, sve u skladu sa projektom konstrukcije. Temeljna konstrukcija se sastoji od temeljne ploče u dvije razine visine 40 cm. </t>
  </si>
  <si>
    <t xml:space="preserve">Stavka obuhvaća dobavu materijala, izradu i ugradnju oplate, kasniju demontažu, čišćenje i odvoz oplate; nabavku, transport, ugradnju betona; vibriranja i podupiranja konstrukcije za vrijeme betoniranja, njegu betona, te sva potrebna ispitivanja i dokaze kvalitete. Armirački radovi nisu premet ove stavke (posebna stavka). Ugradnju betona vršiti po po odobrenju Nadzornog inženjera odnosno evidenciji u građevnom dnevniku. Beton se miješa strojno i ugrađuje vibriranjem da ne dođe do segregacije.  U jediničnoj cijeni obuhvatiti sav potreban rad, materijal, radna skela, alat i mehanizacija potrebni za izvođenje, sve sa uključenim faktorom indirektnih troškova. Količine izvedenih radova potrebno je dokazati u Građevnoj knjizi. Obračun po m3 ugrađenog betona i po m2 ugrađene oplate prema razvijenoj širini. </t>
  </si>
  <si>
    <t>- beton C 30/37, (VDP2)</t>
  </si>
  <si>
    <t>- oplata</t>
  </si>
  <si>
    <t xml:space="preserve">Dobava materijala i izvedba armirano-betonske temeljne ploče debljine 40 cm na koti -475 cm, iz vodonepropusnog betona (VDP2),  razreda tlačne čvrstoće C 30/37, razreda izloženosti XC2, sve u skladu sa projektom konstrukcije. Temeljna konstrukcija se sastoji od temeljne ploče u dvije razine visine 40 cm. </t>
  </si>
  <si>
    <t>- oplata obodna</t>
  </si>
  <si>
    <t>- oplata podna</t>
  </si>
  <si>
    <t xml:space="preserve">Dobava materijala i izvedba armirano-betonske međukatne horizontalne ploče "POZICIJA 200", ploča debljine 20 cm iz betona razreda tlačne čvrstoće C 25/30, razreda izloženosti XC1, sve u skladu sa projektom konstrukcije. </t>
  </si>
  <si>
    <t xml:space="preserve">Dobava materijala i izvedba armirano-betonske međukatne horizontalne ploče" POZICIJA 300", ploča debljine 20 cm iz betona razreda tlačne čvrstoće C 25/30, razreda izloženosti XC1, sve u skladu sa projektom konstrukcije. </t>
  </si>
  <si>
    <t xml:space="preserve">Dobava materijala i izvedba armirano-betonske kose krovne ploče "POZICIJA 400", ploča debljine 20 cm iz betona razreda tlačne čvrstoće C 25/30, razreda izloženosti XC1, sve u skladu sa projektom konstrukcije. </t>
  </si>
  <si>
    <t xml:space="preserve">Dobava materijala i izvedba armirano-betonske konstrukcije zida na POZICIJI OSI "1" projekta, zid debljine 20 cm iz betona razreda tlačne čvrstoće C 25/30, sve u skladu sa projektom konstrukcije. </t>
  </si>
  <si>
    <t>- beton C 25/30</t>
  </si>
  <si>
    <t xml:space="preserve">Dobava materijala i izvedba armirano-betonske konstrukcije zida na POZICIJI OSI "2" projekta, zid debljine 20 cm iz betona razreda tlačne čvrstoće C 25/30, sve u skladu sa projektom konstrukcije. </t>
  </si>
  <si>
    <t xml:space="preserve">Dobava materijala i izvedba armirano-betonske konstrukcije zida na POZICIJI OSI "3" projekta, zid debljine 20 cm iz betona razreda tlačne čvrstoće C 25/30, sve u skladu sa projektom konstrukcije. </t>
  </si>
  <si>
    <t xml:space="preserve">Dobava materijala i izvedba armirano-betonske konstrukcije zida na POZICIJI OSI "4" projekta, zid debljine 20 cm iz betona razreda tlačne čvrstoće C 25/30, sve u skladu sa projektom konstrukcije. </t>
  </si>
  <si>
    <t xml:space="preserve">Dobava materijala i izvedba armirano-betonske konstrukcije zida na POZICIJI OSI "5" projekta, zid debljine 20 cm iz betona razreda tlačne čvrstoće C 25/30, sve u skladu sa projektom konstrukcije. </t>
  </si>
  <si>
    <t xml:space="preserve">Dobava materijala i izvedba armirano-betonske konstrukcije zida na POZICIJI OSI "6" projekta, zid debljine 20 cm iz betona razreda tlačne čvrstoće C 25/30, sve u skladu sa projektom konstrukcije. </t>
  </si>
  <si>
    <t xml:space="preserve">Dobava materijala i izvedba armirano-betonske konstrukcije zida na POZICIJI OSI "7" projekta, zid debljine 20 cm iz betona razreda tlačne čvrstoće C 25/30, sve u skladu sa projektom konstrukcije. </t>
  </si>
  <si>
    <t xml:space="preserve">Dobava materijala i izvedba armirano-betonske konstrukcije zida na POZICIJI OSI "a" projekta, zid debljine 20 cm iz betona razreda tlačne čvrstoće C 25/30, sve u skladu sa projektom konstrukcije. </t>
  </si>
  <si>
    <t xml:space="preserve">Dobava materijala i izvedba armirano-betonske konstrukcije zida i serklaža u zidu na POZICIJI OSI "b" projekta, zid debljine 20 cm iz betona razreda tlačne čvrstoće C 25/30, sve u skladu sa projektom konstrukcije. </t>
  </si>
  <si>
    <t xml:space="preserve">Dobava materijala i izvedba armirano-betonske konstrukcije zida i serklaža u zidu na POZICIJI OSI "c" projekta, zid debljine 20 cm iz betona razreda tlačne čvrstoće C 25/30, sve u skladu sa projektom konstrukcije. </t>
  </si>
  <si>
    <t xml:space="preserve">Dobava materijala i izvedba armirano-betonske konstrukcije zida i serklaža u zidu na POZICIJI OSI "c1" projekta, zid debljine 20 cm iz betona razreda tlačne čvrstoće C 25/30, sve u skladu sa projektom konstrukcije. </t>
  </si>
  <si>
    <t xml:space="preserve">Dobava materijala i izvedba armirano-betonske konstrukcije zida i serklaža u zidu na POZICIJI OSI "c2" projekta, zid debljine 20 cm iz betona razreda tlačne čvrstoće C 25/30, sve u skladu sa projektom konstrukcije. </t>
  </si>
  <si>
    <t>1.3.19</t>
  </si>
  <si>
    <t xml:space="preserve">Dobava materijala i izvedba armirano-betonske konstrukcije zida i serklaža u zidu na POZICIJI OSI "d" projekta, zid debljine 20 cm iz betona razreda tlačne čvrstoće C 25/30, sve u skladu sa projektom konstrukcije. </t>
  </si>
  <si>
    <t>1.3.20</t>
  </si>
  <si>
    <t xml:space="preserve">Dobava materijala i izvedba armirano-betonske konstrukcije vertikalnog stupa POZ. STUP S4 60/60- suteren i 30/30- prizemlje, iz betona razreda tlačne čvrstoće C 25/30, sve u skladu sa projektom konstrukcije. </t>
  </si>
  <si>
    <t>1.3.21</t>
  </si>
  <si>
    <t xml:space="preserve">Dobava materijala i izvedba armirano-betonske konstrukcije unutarnjeg stubušta zajedno sa međupodestima i podestima debljine 16 cm, debljine kraka 16 cm, (čela 23kom x17.,40 cm vis), (gazišta 22 kom x 28 cm), sve iz betona razreda tlačne čvrstoće C 25/30, sve u skladu sa projektom konstrukcije. </t>
  </si>
  <si>
    <t>1.3.22</t>
  </si>
  <si>
    <t xml:space="preserve">Dobava materijala i izvedba armirano-betonske konstrukcije grede POZ. 107, presjeka 20x50 cm iz betona razreda tlačne čvrstoće C 25/30, sve u skladu sa projektom konstrukcije. </t>
  </si>
  <si>
    <t>1.3.23</t>
  </si>
  <si>
    <t xml:space="preserve">Dobava materijala i izvedba armirano-betonske konstrukcije grede POZ. 225, presjeka 20x180 cm iz betona razreda tlačne čvrstoće C 25/30, sve u skladu sa projektom konstrukcije. </t>
  </si>
  <si>
    <t>1.3.24</t>
  </si>
  <si>
    <t xml:space="preserve">Dobava materijala i izvedba armirano-betonske konstrukcije grede POZ. 224, presjeka 20x170 cm iz betona razreda tlačne čvrstoće C 25/30, sve u skladu sa projektom konstrukcije. </t>
  </si>
  <si>
    <t>1.3.25</t>
  </si>
  <si>
    <t xml:space="preserve">Dobava materijala i izvedba armirano-betonske konstrukcije grede POZ. 223, presjeka 20x145 cm iz betona razreda tlačne čvrstoće C 25/30, sve u skladu sa projektom konstrukcije. </t>
  </si>
  <si>
    <t>1.3.26</t>
  </si>
  <si>
    <t xml:space="preserve">Dobava materijala i izvedba armirano-betonske konstrukcije grede POZ. 222, presjeka 20x145cm iz betona razreda tlačne čvrstoće C 25/30, sve u skladu sa projektom konstrukcije. </t>
  </si>
  <si>
    <t>1.3.27</t>
  </si>
  <si>
    <t xml:space="preserve">Dobava materijala i izvedba armirano-betonske konstrukcije grede POZ. 221, presjeka 20x227 cm iz betona razreda tlačne čvrstoće C 25/30, sve u skladu sa projektom konstrukcije. </t>
  </si>
  <si>
    <t>1.3.28</t>
  </si>
  <si>
    <t xml:space="preserve">Dobava materijala i izvedba armirano-betonske konstrukcije grede POZ. 220, presjeka 30x65 cm iz betona razreda tlačne čvrstoće C 25/30, sve u skladu sa projektom konstrukcije. </t>
  </si>
  <si>
    <t>1.3.29</t>
  </si>
  <si>
    <t xml:space="preserve">Dobava materijala i izvedba armirano-betonske konstrukcije grede POZ. 219, presjeka 30x130 cm iz betona razreda tlačne čvrstoće C 25/30, sve u skladu sa projektom konstrukcije. </t>
  </si>
  <si>
    <t>1.3.30</t>
  </si>
  <si>
    <t xml:space="preserve">Dobava materijala i izvedba armirano-betonske konstrukcije grede POZ. 218, presjeka 20x112 cm iz betona razreda tlačne čvrstoće C 25/30, sve u skladu sa projektom konstrukcije. </t>
  </si>
  <si>
    <t>1.3.31</t>
  </si>
  <si>
    <t xml:space="preserve">Dobava materijala i izvedba armirano-betonske konstrukcije grede POZ. SG1, presjeka 30x50 cm iz betona razreda tlačne čvrstoće C 25/30, sve u skladu sa projektom konstrukcije. </t>
  </si>
  <si>
    <t>1.3.32</t>
  </si>
  <si>
    <t xml:space="preserve">Dobava materijala i izvedba armirano-betonske konstrukcije grede POZ. 419, presjeka 20x50 cm iz betona razreda tlačne čvrstoće C 25/30, sve u skladu sa projektom konstrukcije. </t>
  </si>
  <si>
    <t>1.3.33</t>
  </si>
  <si>
    <t xml:space="preserve">Dobava materijala i izvedba armirano-betonske konstrukcije grede POZ. 418, presjeka 20x100 cm iz betona razreda tlačne čvrstoće C 25/30, sve u skladu sa projektom konstrukcije. </t>
  </si>
  <si>
    <t>1.3.34</t>
  </si>
  <si>
    <t xml:space="preserve">Dobava materijala i izvedba armirano-betonske konstrukcije grede POZ. 417, presjeka 20x125 cm iz betona razreda tlačne čvrstoće C 25/30, sve u skladu sa projektom konstrukcije. </t>
  </si>
  <si>
    <t>1.3.35</t>
  </si>
  <si>
    <t xml:space="preserve">Dobava materijala i izvedba armirano-betonske konstrukcije grede POZ. 416, presjeka 20x80 cm iz betona razreda tlačne čvrstoće C 25/30, sve u skladu sa projektom konstrukcije. </t>
  </si>
  <si>
    <t>1.3.36</t>
  </si>
  <si>
    <t xml:space="preserve">Dobava materijala i izvedba armirano-betonske konstrukcije grede POZ. 415, presjeka 30x105 cm iz betona razreda tlačne čvrstoće C 25/30, sve u skladu sa projektom konstrukcije. </t>
  </si>
  <si>
    <t>1.3.37</t>
  </si>
  <si>
    <t xml:space="preserve">Dobava materijala i izvedba armirano-betonske konstrukcije grede POZ. 413, presjeka 20x50 cm iz betona razreda tlačne čvrstoće C 25/30, sve u skladu sa projektom konstrukcije. </t>
  </si>
  <si>
    <t>1.3.38</t>
  </si>
  <si>
    <t xml:space="preserve">Dobava materijala i izvedba donje betonske podloge -  podložnog betona debljine 10 cm, na sloju zbijenog tampona, a  ispod temeljne konstrukcije (temeljne ploče). Podloga treba biti ravna i zaglađena radi kasnijeg izvođenja izolaterskih radova. Betonirati po odobrenju Nadzornog inženjera. </t>
  </si>
  <si>
    <t xml:space="preserve">Stavka obuhvaća dobavu materijala, izradu i ugradnju oplate, kasniju demontažu, čišćenje i odvoz oplate; nabavku, transport, ugradnju betona; vibriranja i podupiranja konstrukcije za vrijeme betoniranja, njegu betona, te sva potrebna ispitivanja i dokaze kvalitete. Armirački radovi nisu premet ove stavke (posebna stavka).  Beton se miješa strojno i ugrađuje vibriranjem da ne dođe do segregacije.  U jediničnoj cijeni obuhvatiti sav potreban rad, materijal, radna skela, alat i mehanizacija potrebni za izvođenje, sve sa uključenim faktorom indirektnih troškova. Količine izvedenih radova potrebno je dokazati u Građevnoj knjizi. Obračun po m3 ugrađenog betona i po m2 ugrađene oplate prema razvijenoj širini. </t>
  </si>
  <si>
    <t xml:space="preserve">podložni beton na koti -593 cm: </t>
  </si>
  <si>
    <t xml:space="preserve">podložni beton na koti -475 cm: </t>
  </si>
  <si>
    <t>1.3.39</t>
  </si>
  <si>
    <t>1.3.40</t>
  </si>
  <si>
    <t xml:space="preserve">Dobava materijala i izvedba armiranog i dilatiranog cementnog estriha na konstrukciji poda P3 - vanjski pod na stropnoj ploči ukopane podrumske cisterne  - donji ulaz u zgradu u stražnji izlaz. Cementni estrih 2000 kg/m3 u sloju debljine 8 cm.  Podloga se izvodi od sitnozrnog betona C12/15 te se armira PP vlakancima i  pocinčanim rabitz pletivom. Na spojevima zida i poda potrebno postaviti zvučnu izolaciju - dilatacionu traku iz ekspandiranog polistirena debljine 1 cm. Površinu estriha strojno zagladiti metalnim gladilicama, izravnati i zagladiti za kasniju postavu završnih podnih obloga od gress pločica. </t>
  </si>
  <si>
    <t xml:space="preserve">U jediničnoj cijeni obuhvaćen sav potreban rad, materijal, alat i mehanizacija potrebna za izvođenje sa uključenim faktorom indirektnih troškova. Količine izvedenih radova potrebno je dokazati u Građevnoj knjizi. Obračun po m2. </t>
  </si>
  <si>
    <t>P3 - vanjski pod na stropnoj ploči ukopane podrumske cisterne  - donji ulaz u zgradu u stražnji izlaz. (armirani ementni estrih 2000 kg/m3 u sloju debljine 8 cm)</t>
  </si>
  <si>
    <t xml:space="preserve">prostor udruga, polimramor
</t>
  </si>
  <si>
    <t xml:space="preserve">prostor udruga /proširenje hala, banket sala, polimramor
</t>
  </si>
  <si>
    <t xml:space="preserve"> vanjski pod na stropnoj ploči ukopane podrumske cisterne</t>
  </si>
  <si>
    <t>vanjski prostor na koti -2.40 cm</t>
  </si>
  <si>
    <t>1.3.41</t>
  </si>
  <si>
    <t xml:space="preserve">Dobava materijala i izvedba armiranog i dilatiranog cementnog estriha na konstrukciji poda P2 - pod grijanog prostora na stropnoj ploči ukopane cisterne. Cementni estrih 2000 kg/m3 u sloju debljine 5 cm.  Podloga se izvodi od sitnozrnog betona C12/15 te se armira PP vlakancima. Na spojevima zida i poda potrebno postaviti zvučnu izolaciju - dilatacionu traku iz ekspandiranog polistirena debljine 1 cm. Površinu estriha strojno zagladiti metalnim gladilicama, izravnati i zagladiti za kasniju postavu završnih podnih obloga. U jediničnoj cijeni obuhvaćen sav potreban rad, materijal, alat i mehanizacija potrebna za izvođenje sa uključenim faktorom indirektnih troškova. Količine izvedenih radova potrebno je dokazati u Građevnoj knjizi. Obračun po m2. </t>
  </si>
  <si>
    <t>P2 - pod grijanog prostora na stropnoj ploči ukopane cisterne</t>
  </si>
  <si>
    <t>hall dvorane</t>
  </si>
  <si>
    <t>komunalni ured</t>
  </si>
  <si>
    <t>arhiv općine</t>
  </si>
  <si>
    <t>postrojenje toplinske dizalice i hidrostanice prostorije osoblja</t>
  </si>
  <si>
    <t>stubište</t>
  </si>
  <si>
    <t>spremište čistaćice</t>
  </si>
  <si>
    <t>podizna platforma</t>
  </si>
  <si>
    <t>hodnik</t>
  </si>
  <si>
    <t>sanitarije</t>
  </si>
  <si>
    <t>IT soba</t>
  </si>
  <si>
    <t>napitci i hrana</t>
  </si>
  <si>
    <t>površine pragova i sl.</t>
  </si>
  <si>
    <t>dvorana</t>
  </si>
  <si>
    <t>e)</t>
  </si>
  <si>
    <t>f)</t>
  </si>
  <si>
    <t>g)</t>
  </si>
  <si>
    <t>h)</t>
  </si>
  <si>
    <t>i)</t>
  </si>
  <si>
    <t>j)</t>
  </si>
  <si>
    <t>k)</t>
  </si>
  <si>
    <t>l)</t>
  </si>
  <si>
    <t>m)</t>
  </si>
  <si>
    <t>n)</t>
  </si>
  <si>
    <t>o)</t>
  </si>
  <si>
    <t>1.3.42</t>
  </si>
  <si>
    <t xml:space="preserve">Dobava materijala i izvedba armiranog i dilatiranog cementnog estriha na konstrukciji poda M1 - međukatni građevni dio između sutrerena i prizemlja i na konstrukciji poda M2 - međukatni građevni dio između prizemlja i vanjskog prostora. Cementni estrih 2000 kg/m3 u sloju debljine 5 cm.  Podloga se izvodi od sitnozrnog betona C12/15 te se armira PP vlakancima. Na spojevima zida i poda potrebno postaviti zvučnu izolaciju - dilatacionu traku iz ekspandiranog polistirena debljine 1 cm. Površinu estriha strojno zagladiti metalnim gladilicama, izravnati i zagladiti za kasniju postavu završnih podnih obloga. U jediničnoj cijeni obuhvaćen sav potreban rad, materijal, alat i mehanizacija potrebna za izvođenje sa uključenim faktorom indirektnih troškova. Količine izvedenih radova potrebno je dokazati u Građevnoj knjizi. Obračun po m2. </t>
  </si>
  <si>
    <t>M1 - međukatni građevni dio između sutrerena i prizemlja.</t>
  </si>
  <si>
    <t>M2 - međukatni građevni dio između prizemlja i vanjskog prostora</t>
  </si>
  <si>
    <t>p)</t>
  </si>
  <si>
    <t>r)</t>
  </si>
  <si>
    <t>s)</t>
  </si>
  <si>
    <t>t)</t>
  </si>
  <si>
    <t>ured</t>
  </si>
  <si>
    <t>hall / ćitaonica</t>
  </si>
  <si>
    <t>prostorija za pregled i obradu bolesnika</t>
  </si>
  <si>
    <t>prostorija za med.sestru</t>
  </si>
  <si>
    <t>prostorija za pregled bolesnika</t>
  </si>
  <si>
    <t>vjetrobran</t>
  </si>
  <si>
    <t>wc ordinacija</t>
  </si>
  <si>
    <t>cekaonica dent. medicina</t>
  </si>
  <si>
    <t>cekaonica opca medicina</t>
  </si>
  <si>
    <t>izolacija</t>
  </si>
  <si>
    <t>ured pošte</t>
  </si>
  <si>
    <t xml:space="preserve">wc osoblje </t>
  </si>
  <si>
    <t xml:space="preserve">površine pragova i sl. </t>
  </si>
  <si>
    <t>š)</t>
  </si>
  <si>
    <t>1.3.43</t>
  </si>
  <si>
    <r>
      <t xml:space="preserve">Dobava i ugradnja armature u </t>
    </r>
    <r>
      <rPr>
        <u/>
        <sz val="10"/>
        <rFont val="Arial"/>
        <family val="2"/>
        <charset val="238"/>
      </rPr>
      <t xml:space="preserve"> armirano betonsku konstrukciju zgrade </t>
    </r>
    <r>
      <rPr>
        <sz val="10"/>
        <rFont val="Arial"/>
        <family val="2"/>
        <charset val="238"/>
      </rPr>
      <t xml:space="preserve">u svemu u skladu sa izvedbenim projektom konstrukcije. Stavka obuhvaća  dobavu, transport, ispravljanje, sječenje, savijanje i ugradnju armature te sva potrebna ispitivanja i dokaze kvalitete.  Armatura rebrasta i mrežasta B500B, očišćena od hrđe, izrezana i savijena na mjeru. Armaturu izvesti u svemu prema statičkom proračunu i nacrtima armature, odnosno po uputama Nadzornog inženjera.  U jediničnoj cijeni obuhvaćen sav potreban rad, materijal, alat i mehanizacija potrebna za izvođenje sa uključenim faktorom indirektnih troškova. Količine izvedenih radova potrebno je dokazati u Građevnoj knjizi. </t>
    </r>
    <r>
      <rPr>
        <u/>
        <sz val="10"/>
        <rFont val="Arial"/>
        <family val="2"/>
        <charset val="238"/>
      </rPr>
      <t>Obračun po kg netto ugrađenog čelika uključujući obračun preklopa šipki i mreža te količinu distancera "jahača".</t>
    </r>
    <r>
      <rPr>
        <sz val="10"/>
        <rFont val="Arial"/>
        <family val="2"/>
        <charset val="238"/>
      </rPr>
      <t xml:space="preserve"> Otpadni materijal nastao od rezanja ne ulazi u obračun. </t>
    </r>
  </si>
  <si>
    <t xml:space="preserve">RA  B500B </t>
  </si>
  <si>
    <t>MA  B500B</t>
  </si>
  <si>
    <t xml:space="preserve">AB POTPORNI ZIDOVI: </t>
  </si>
  <si>
    <t>1.3.44</t>
  </si>
  <si>
    <r>
      <t xml:space="preserve">Dobava materijala i izvedba armirano-betonske konstrukcije potpornog zida </t>
    </r>
    <r>
      <rPr>
        <b/>
        <sz val="10"/>
        <rFont val="Arial"/>
        <family val="2"/>
        <charset val="238"/>
      </rPr>
      <t>oznake p1a I p1b</t>
    </r>
    <r>
      <rPr>
        <sz val="10"/>
        <rFont val="Arial"/>
        <family val="2"/>
        <charset val="238"/>
      </rPr>
      <t xml:space="preserve">, razreda tlačne čvrstoće C 25/30, sve u skladu sa projektom konstrukcije. </t>
    </r>
  </si>
  <si>
    <t>zid oznake: p1a I p1b</t>
  </si>
  <si>
    <t>1.3.45</t>
  </si>
  <si>
    <r>
      <t xml:space="preserve">Dobava materijala i izvedba armirano-betonske konstrukcije potpornog zida </t>
    </r>
    <r>
      <rPr>
        <b/>
        <sz val="10"/>
        <rFont val="Arial"/>
        <family val="2"/>
        <charset val="238"/>
      </rPr>
      <t>oznake p1c</t>
    </r>
    <r>
      <rPr>
        <sz val="10"/>
        <rFont val="Arial"/>
        <family val="2"/>
        <charset val="238"/>
      </rPr>
      <t xml:space="preserve">, razreda tlačne čvrstoće C 25/30, sve u skladu sa projektom konstrukcije. </t>
    </r>
  </si>
  <si>
    <t>zid oznake p1c</t>
  </si>
  <si>
    <r>
      <t xml:space="preserve">Dobava materijala i izvedba armirano-betonske konstrukcije potpornog zida </t>
    </r>
    <r>
      <rPr>
        <b/>
        <sz val="10"/>
        <rFont val="Arial"/>
        <family val="2"/>
        <charset val="238"/>
      </rPr>
      <t>oznake p1d I p4ji</t>
    </r>
    <r>
      <rPr>
        <sz val="10"/>
        <rFont val="Arial"/>
        <family val="2"/>
        <charset val="238"/>
      </rPr>
      <t xml:space="preserve">, razreda tlačne čvrstoće C 25/30, sve u skladu sa projektom konstrukcije. </t>
    </r>
  </si>
  <si>
    <t>1.3.46</t>
  </si>
  <si>
    <t>zid oznake p1d I p4ji</t>
  </si>
  <si>
    <t>1.3.47</t>
  </si>
  <si>
    <r>
      <t xml:space="preserve">Dobava materijala i izvedba armirano-betonske konstrukcije potpornog zida </t>
    </r>
    <r>
      <rPr>
        <b/>
        <sz val="10"/>
        <rFont val="Arial"/>
        <family val="2"/>
        <charset val="238"/>
      </rPr>
      <t>oznake p2sz</t>
    </r>
    <r>
      <rPr>
        <sz val="10"/>
        <rFont val="Arial"/>
        <family val="2"/>
        <charset val="238"/>
      </rPr>
      <t xml:space="preserve">, razreda tlačne čvrstoće C 25/30, sve u skladu sa projektom konstrukcije. </t>
    </r>
  </si>
  <si>
    <t>zid oznake p2sz</t>
  </si>
  <si>
    <r>
      <t xml:space="preserve">Dobava materijala i izvedba armirano-betonske konstrukcije potpornog zida </t>
    </r>
    <r>
      <rPr>
        <b/>
        <sz val="10"/>
        <rFont val="Arial"/>
        <family val="2"/>
        <charset val="238"/>
      </rPr>
      <t>oznake p3sz, p5ji I p6</t>
    </r>
    <r>
      <rPr>
        <sz val="10"/>
        <rFont val="Arial"/>
        <family val="2"/>
        <charset val="238"/>
      </rPr>
      <t xml:space="preserve">, razreda tlačne čvrstoće C 25/30, sve u skladu sa projektom konstrukcije. </t>
    </r>
  </si>
  <si>
    <t>1.3.48</t>
  </si>
  <si>
    <t>zid oznake p3sz, p5ji I p6</t>
  </si>
  <si>
    <r>
      <t xml:space="preserve">Dobava i ugradnja armature u </t>
    </r>
    <r>
      <rPr>
        <u/>
        <sz val="10"/>
        <rFont val="Arial"/>
        <family val="2"/>
        <charset val="238"/>
      </rPr>
      <t xml:space="preserve"> armirano betonsku konstrukciju potpornih zidova </t>
    </r>
    <r>
      <rPr>
        <sz val="10"/>
        <rFont val="Arial"/>
        <family val="2"/>
        <charset val="238"/>
      </rPr>
      <t xml:space="preserve">u svemu u skladu sa izvedbenim projektom konstrukcije. Stavka obuhvaća  dobavu, transport, ispravljanje, sječenje, savijanje i ugradnju armature te sva potrebna ispitivanja i dokaze kvalitete.  Armatura rebrasta i mrežasta B500B, očišćena od hrđe, izrezana i savijena na mjeru. Armaturu izvesti u svemu prema statičkom proračunu i nacrtima armature, odnosno po uputama Nadzornog inženjera.  U jediničnoj cijeni obuhvaćen sav potreban rad, materijal, alat i mehanizacija potrebna za izvođenje sa uključenim faktorom indirektnih troškova. Količine izvedenih radova potrebno je dokazati u Građevnoj knjizi. Obračun po kg netto ugrađenog čelika uključujući obračun preklopa šipki i mreža te količinu distancera "jahača". Otpadni materijal nastao od rezanja ne ulazi u obračun. </t>
    </r>
  </si>
  <si>
    <t>1.3.49</t>
  </si>
  <si>
    <t>Armatura RA  B500B, MA  B500B</t>
  </si>
  <si>
    <t>kig</t>
  </si>
  <si>
    <t>BETONSKI I ARMIRANO-BETONSKI RADOVI - UKUPNO:</t>
  </si>
  <si>
    <r>
      <t xml:space="preserve">Dobava materijala, radionička izrada, vruće cinčanje elemenata konstrukcije  i montaža rešetkaste čelične </t>
    </r>
    <r>
      <rPr>
        <b/>
        <sz val="10"/>
        <rFont val="Arial"/>
        <family val="2"/>
        <charset val="238"/>
      </rPr>
      <t>konstrukcije ostakljenog krova iznad centralnog hala</t>
    </r>
    <r>
      <rPr>
        <sz val="10"/>
        <rFont val="Arial"/>
        <family val="2"/>
        <charset val="238"/>
      </rPr>
      <t>,  u svemu prema poziciji u statičkom proračunu i radioničkim nacrtima te bravarskoj poziciji. Rešetkasta čelična konstrukcija je iz čeličnih HEB 260 profila, čelika  S 275.</t>
    </r>
  </si>
  <si>
    <t>Čeličnu konstrukciju iz HEB 260 profila potrebno je preko čeličnih anker pločica sidriti na armiranobetonsku konstrukciju. U armiranobetonskim zidovima potrebno je ostaviti ankere na koje će se postaviti anker pločica. Oslanjanje greda će biti takvo da je jedan ležaj fiksni, a na drugom će se omogućiti pomak (koji nastaje uslijed djelovanja temperature).</t>
  </si>
  <si>
    <t xml:space="preserve">U stavci uključena dobava potrebnog materijala, zaštita elemenata konstrukcije vrućim cinčanjem, sav rad i materijal do potpune gotovosti. </t>
  </si>
  <si>
    <t xml:space="preserve">Vruće cinčani elementi konstrukcije sadrže: </t>
  </si>
  <si>
    <t>HEB 260 nosač, l=14223,5 mm, 2 kom</t>
  </si>
  <si>
    <t>HEB 260, l=5292 mm, 5 kom</t>
  </si>
  <si>
    <t>Anker ploče 200X260X10 mm, 10 kom,  ankeri M12 8.8</t>
  </si>
  <si>
    <t>Lim 225X185X10mm, 5 kom, vijci M20 8.8</t>
  </si>
  <si>
    <t>Ankeri fi12, l=600 mm, 40 kom</t>
  </si>
  <si>
    <t xml:space="preserve">Obračun po m2 tlocrtne projekcije izvedene čelične cinčane konstrukcije. </t>
  </si>
  <si>
    <r>
      <rPr>
        <sz val="10"/>
        <rFont val="Arial"/>
        <family val="2"/>
      </rPr>
      <t>m</t>
    </r>
    <r>
      <rPr>
        <vertAlign val="superscript"/>
        <sz val="10"/>
        <rFont val="Arial"/>
        <family val="2"/>
      </rPr>
      <t>2</t>
    </r>
  </si>
  <si>
    <r>
      <t xml:space="preserve">Izrada, dobava I montaža čelične </t>
    </r>
    <r>
      <rPr>
        <b/>
        <sz val="10"/>
        <rFont val="Arial"/>
        <family val="2"/>
        <charset val="238"/>
      </rPr>
      <t>konstrukcije pristupnog mosta</t>
    </r>
    <r>
      <rPr>
        <sz val="10"/>
        <rFont val="Arial"/>
        <family val="2"/>
        <charset val="238"/>
      </rPr>
      <t>_izlaz iz prostora izolacije ambulante obiteljske medicine</t>
    </r>
  </si>
  <si>
    <t xml:space="preserve">Most se sastoji od:
- nosive konstrukcije od čeličnih nosača HEB 260 na koje odgore naliježe metalno kazetirano saće
- rukohvata koji se izrađuje od nosivih  stubova i rukohvata _kvadratna pc čeličnia cijev 50/50mm, između kojih se postavlja čelična mreža debljine vlakna 3mm s okom maksimalne veličine 40x40mm </t>
  </si>
  <si>
    <t>Spoj podupirača I mosta izvesti vijčano, svi ostali spojevi izvode se zavarivanjem.</t>
  </si>
  <si>
    <t>Konstrukcija mosta se ne boji, materijal treba biti kvalitetno pocinčan kao zaštita od korozije.</t>
  </si>
  <si>
    <t>Prije izrade provjeriti sve mjere na licu mjesta.</t>
  </si>
  <si>
    <t>Most je s donje strane poduhvaćen s četiri trokutasto oblikovana podupirača, učvršćena vijcima preko podmetača debljine termoizolacijske obloge u ab zid vijcima za beton.</t>
  </si>
  <si>
    <t xml:space="preserve">Izvoditelj je dužan donijeti radioničke nacrte projektantu na ovjeru. Obračun kom. </t>
  </si>
  <si>
    <r>
      <t xml:space="preserve">Dobava materijala i izrada </t>
    </r>
    <r>
      <rPr>
        <b/>
        <sz val="10"/>
        <rFont val="Arial"/>
        <family val="2"/>
        <charset val="238"/>
      </rPr>
      <t>čelične ograde balkona</t>
    </r>
    <r>
      <rPr>
        <sz val="10"/>
        <rFont val="Arial"/>
        <family val="2"/>
        <charset val="238"/>
      </rPr>
      <t xml:space="preserve"> kao:
Čelična izvedba.
Vertikalne prečke duljine 100 cm od plosnog čeličnog profila 50x20mm na osnom razmaku 130cm. Horizontalna prečka  rukohvata od plosnog čeličnog profila 30x8mm. Horizontalne prečke ispune (3 kom) od kvadratnog čeličnog profila 20x20mm. Završna obrada - ličenje u boji po izboru Projektanta. Rukohvat drveni, hrast I. klase, dimenzija 70x30mm s upuštenim nosivim čeličnim profilom dimenzija 30x8mm (vidi nacrt), lakiran mat lakom u boji prema odabiru Projektanta. Napomena: obvezna izmjera na gradilištu.  Prije ugradnjeprojektant mora ovjeriti predložene detalje. Obračun po m', mjereno po rukohvatu.
</t>
    </r>
  </si>
  <si>
    <r>
      <t>m</t>
    </r>
    <r>
      <rPr>
        <vertAlign val="superscript"/>
        <sz val="10"/>
        <rFont val="Arial"/>
        <family val="2"/>
      </rPr>
      <t>1</t>
    </r>
  </si>
  <si>
    <t xml:space="preserve">Istu ogradu samo druge visine potrebno je napraviti na pročelju prema prometnici_ograda „rupa“ prema podrumu_bez rukohvata. U svemu kao u prethodnoj stavci: </t>
  </si>
  <si>
    <r>
      <t xml:space="preserve">Dobava materijala i Izrada </t>
    </r>
    <r>
      <rPr>
        <b/>
        <sz val="10"/>
        <rFont val="Arial"/>
        <family val="2"/>
        <charset val="238"/>
      </rPr>
      <t>čelične ograde "rupa"</t>
    </r>
    <r>
      <rPr>
        <sz val="10"/>
        <rFont val="Arial"/>
        <family val="2"/>
        <charset val="238"/>
      </rPr>
      <t xml:space="preserve"> kao:
Čelična izvedba.
Vertikalne prečke duljine 235 cm od plosnog čeličnog profila 50x20mm na osnom razmaku 130cm. Horizontalne prečke ispune od kvadratnog čeličnog profila 20x20mm.
Završna obrada - ličenje u boji po izboru Projektanta.
Rukohvat drveni, hrast I. klase, dimenzija 70x30mm s upuštenim nosivim čeličnim profilom dimenzija 30x8mm (vidi nacrt), lakiran mat lakom u boji prema odabiru Projektanta. Napomena: obvezna izmjera na gradilištu. 
Prije ugradnjeprojektant mora ovjeriti predložene detalje.
Obračun po m'.</t>
    </r>
  </si>
  <si>
    <t>dim. 235 v x  260 cm duž.</t>
  </si>
  <si>
    <t xml:space="preserve">dim. 235 v  x 550 cm duž. </t>
  </si>
  <si>
    <t>BRAVARSKI RADOVI - UKUPNO:</t>
  </si>
  <si>
    <r>
      <t xml:space="preserve">Dobava materijala i izvođenje </t>
    </r>
    <r>
      <rPr>
        <u/>
        <sz val="10"/>
        <rFont val="Arial"/>
        <family val="2"/>
        <charset val="238"/>
      </rPr>
      <t>horizontalne hidroizolacije</t>
    </r>
    <r>
      <rPr>
        <sz val="10"/>
        <rFont val="Arial"/>
        <family val="2"/>
        <charset val="238"/>
      </rPr>
      <t xml:space="preserve"> ispod temeljne konstrukcije zgrade. Hidroizolaciju izvesti u dva međusobno spojena i izolirana nivoa, na koti -593 cm i na koti -475 cm, na pozicijama i detaljima prema arhitektonskom projektu i sve u skladu sa tehničkim uputama odabranog proizvođača materijala. Hidroizolacija treba biti jednoslojna bentonitna membrana za izolaciju podzemnih dijelova konstrukcija u uvjetima hidrostatskog tlaka koja u kontaktu s vodom stvara vodo, paro i plinonepropusni gusti gel, odnosno aktivna komponenta od granula bentonita, s udjelom montmorionita min. 80%, između dva sloja geotekstila povezana gustim prošivanjem i koja stvara savitljivu i snažnu membranu koja eliminira mogućnost podvlačenja vode i brtvi pukotine koje mogu naknadno nastati u betonu. U stavci uključena dobava potrebnog materijala i izvođenje hidroizolacije ispod na sloju termoizolacije do potpune gotovosti. U jediničnoj cijeni obuhvaćen sav potreban rad, materijal, alat i mehanizacija potrebna za izvođenje sa uključenim faktorom indirektnih troškova. Količine izvedenih radova potrebno je dokazati u Građevnoj knjizi. Obračun po m2 netto izvedene površine hidroizolacije ne uključujući obračun preklopa i ne uključujući otpadni materijal nastao od rezanja. </t>
    </r>
  </si>
  <si>
    <t>1.5.1.1.</t>
  </si>
  <si>
    <t>P1 - pod na tlu</t>
  </si>
  <si>
    <r>
      <t>m</t>
    </r>
    <r>
      <rPr>
        <vertAlign val="superscript"/>
        <sz val="10"/>
        <rFont val="Arial"/>
        <family val="2"/>
      </rPr>
      <t>2</t>
    </r>
  </si>
  <si>
    <t>1.5.1.2.</t>
  </si>
  <si>
    <t>vanjski prostor na koti -2,40 cm</t>
  </si>
  <si>
    <t>prostor udruga - polimramor</t>
  </si>
  <si>
    <t>prostor udruga /proširenje hala, banket sala, polimramor</t>
  </si>
  <si>
    <t>1.5.2</t>
  </si>
  <si>
    <r>
      <t xml:space="preserve">Dobava materijala i izvođenje </t>
    </r>
    <r>
      <rPr>
        <u/>
        <sz val="10"/>
        <rFont val="Arial"/>
        <family val="2"/>
        <charset val="238"/>
      </rPr>
      <t>vertikalne hidroizolacije</t>
    </r>
    <r>
      <rPr>
        <sz val="10"/>
        <rFont val="Arial"/>
        <family val="2"/>
        <charset val="238"/>
      </rPr>
      <t xml:space="preserve"> vanjskog zida Z4 - vanjski zid od AB ukopane podrumske cisterne. Hidroizolaciju izvesti na pozicijama i detaljima prema arhitektonskom projektu i sve u skladu sa tehničkim uputama odabranog proizvođača materijala. Hidroizolacija treba biti jednoslojna bentonitna membrana za izolaciju podzemnih dijelova konstrukcija u uvjetima hidrostatskog tlaka koja u kontaktu s vodom stvara vodo, paro i plinonepropusni gusti gel, odnosno aktivna komponenta od granula bentonita, s udjelom montmorionita min. 80%, između dva sloja geotekstila povezana gustim prošivanjem i koja stvara savitljivu i snažnu membranu koja eliminira mogućnost podvlačenja vode i brtvi pukotine koje mogu naknadno nastati u betonu. U stavci uključena dobava potrebnog materijala i izvođenje hidroizolacije ispod na sloju termoizolacije do potpune gotovosti. U jediničnoj cijeni obuhvaćen sav potreban rad, materijal, alat i mehanizacija potrebna za izvođenje sa uključenim faktorom indirektnih troškova. Količine izvedenih radova potrebno je dokazati u Građevnoj knjizi. Obračun po m2 netto izvedene površine hidroizolacije ne uključujući obračun preklopa i ne uključujući otpadni materijal nastao od rezanja. </t>
    </r>
  </si>
  <si>
    <t>Z4 - vanjski zid od AB ukopane podrumske cisterne i obod temeljne ploče  u visini etaže suterena</t>
  </si>
  <si>
    <t>Z2 - vanjski obod temeljne ploče u visini etaže suterena</t>
  </si>
  <si>
    <t>Ukupno:</t>
  </si>
  <si>
    <t>Dobava materijala i izvođenje hidroizolacije unutarnje stijenke vanjskih zidova podrumske cisterne.  Na unutarnjim plohama vanjskog zida Z4 potrebno je izvesti armirani hidroizolacijski polimer-cementni premaz u dva sloja.</t>
  </si>
  <si>
    <t>1.5.3</t>
  </si>
  <si>
    <t>priprema podloge čišćenjem, otprašivanjem i odmašćivanjem podloge, obijanjem i struganjem neravnina</t>
  </si>
  <si>
    <t>priprema podloge uz obaveznu primjenu temeljnog impregnacijskog premaza i upotrebu reparaturnog morta za izravnavanje podloge (uzima se 20% od ukupne površine)</t>
  </si>
  <si>
    <t>dobava materijala izrada  i nanošenje hidroizolacije na bazi armiranog polimer-cementnog premaza u dva sloja, armiranog staklenom mrežicom, nanošenje u dva sloja po 2 mm, ukupne debljine 4 mm, materijal otporan na hidrostatski pritisak vode.</t>
  </si>
  <si>
    <t>1.5.4</t>
  </si>
  <si>
    <t>Dobava materijala i izvođenje hidroizolacije poda podrumske cisterne u interijeru.  Na interijeru poda potrebno je izvesti armirani hidroizolacijski polimer-cementni premaz u dva sloja.</t>
  </si>
  <si>
    <t>Stavka obuhvaća pripremu podloge, dobavu materijala, izradu  i nanošenje hidroizolacije na bazi armiranog polimer-cementnog premaza armiranog staklenom mrežicom, nanošenje četkom u dva sloja debljine po 2 mm, ukupne debljine 4 mm, materijal otporan na hidrostatski pritisak vode. Podlogu pripremiti prema naputku odabranog proizvođača materijala. Po rubovima potrebno zaljepiti elastičnu brtvenu samoljepljivu hidroizolacijsku traku. Hidroizolacija se nanosi u dva premaza sa utapanjem armaturne mrežice u prvi premaz. Stavkom obuhvaćeno fino brtvljenje oko prodora, sav potreban rad i materijal. Sve radove izvoditi prema naputku odabranog proizvođača materijala. Stvarno ugrađene količine -  izvedene radove potrebno je dokazati u Građevnoj knjizi.  Obračun po m2 izoliranog poda cisterne u interijeru.</t>
  </si>
  <si>
    <t>1.5.5</t>
  </si>
  <si>
    <t xml:space="preserve">Dobava materijala i izvođenje toplinske izolacije oboda temeljne ploče, oboda vanjskih ukopanih  zidova,  podne ploče  i sokla iznad kote uređenih terena. Ugradnja sloja toplinske izolacije od ekstrudiranog polistirena (XPS ploče 30 g/m3) debljine 15 cm, lijepljenjem poliuretanskom pjenom za podlogu. XPS ploče se NE tiplaju kroz hidroizolaciju, već se polažu lijepljenjem PU pjenom i utiskuju u naboj zemlje sa PEHD čepičastom folijom (razina ispod kote uređenih terena). Preko sloja termoizolacije polaže se sloj čepičaste PEHD folije na način da su izbočine-čepovi okrenuti ka sloju termoizolacije.  U jediničnoj cijeni obuhvaćen sav potreban rad, materijal, alat, radna skela i mehanizacija potrebna za izvođenje,  sa uključenim faktorom indirektnih troškova. Stvarno ugrađene količine -  izvedene radove potrebno je dokazati u Građevnoj knjizi. Obračun po m2. </t>
  </si>
  <si>
    <t>termoizolacija od ploča extrudiranog polistirena debljine 15 cm</t>
  </si>
  <si>
    <t>dobava i ugradnja horizontalne PEHD drenažne čepaste trake u funkciji mehaničke zaštite hidroizolacije i brže odvodnje slivne vode. Ugradnja preko termoizolacije iz ove stavke. Čepići trake okrenuti prema dolje, preklopi traka 10 cm, deb. traka 1 cm. U cijeni sav rad i materijal. Obračun po m2.</t>
  </si>
  <si>
    <t>1.5.6</t>
  </si>
  <si>
    <r>
      <t xml:space="preserve">Dobava materijala i izvođenje toplinske izolacije ispod temeljne ploče, na sloju zbijenog tamponskog sloja zemlje. Termoizolaciju izvesti u dva međusobno spojena i izolirana nivoa, na koti -593 cm i na koti -475 cm, na pozicijama i detaljima prema arhitektonskom projektu i sve u skladu sa tehničkim uputama odabranog proizvođača materijala. Termoizolacija na bazi ekstrudiranog polistirena (XPS ploče 30 g/m3) </t>
    </r>
    <r>
      <rPr>
        <u/>
        <sz val="10"/>
        <rFont val="Arial"/>
        <family val="2"/>
        <charset val="238"/>
      </rPr>
      <t>debljine 10 cm</t>
    </r>
    <r>
      <rPr>
        <sz val="10"/>
        <rFont val="Arial"/>
        <family val="2"/>
        <charset val="238"/>
      </rPr>
      <t xml:space="preserve">, prema potrebi međusobno učvršćene poliuretanskom pjenom. XPS ploče se polažu na planirani i uvaljani tamponski sloj agregata. U jediničnoj cijeni obuhvaćen sav potreban rad, materijal, alat, radna skela i mehanizacija potrebna za izvođenje,  sa uključenim faktorom indirektnih troškova. Stvarno ugrađene količine -  izvedene radove potrebno je dokazati u Građevnoj knjizi. Obračun po m2 . </t>
    </r>
  </si>
  <si>
    <t>1.5.7</t>
  </si>
  <si>
    <r>
      <t xml:space="preserve">Dobava materijala i izvođenje toplinske izolacije na poziciji poda P2  - pod grijanog prostora na stropnoj ploči ukopane cisterne.  Termoizolaciju izvesti na pozicijama i detaljima prema arhitektonskom projektu i sve u skladu sa tehničkim uputama odabranog proizvođača materijala. Termoizolacija na bazi ekstrudiranog polistirena (XPS ploče 30 g/m3) </t>
    </r>
    <r>
      <rPr>
        <u/>
        <sz val="10"/>
        <rFont val="Arial"/>
        <family val="2"/>
        <charset val="238"/>
      </rPr>
      <t>debljine 15 cm,</t>
    </r>
    <r>
      <rPr>
        <sz val="10"/>
        <rFont val="Arial"/>
        <family val="2"/>
        <charset val="238"/>
      </rPr>
      <t xml:space="preserve"> prema potrebi međusobno učvršćene poliuretanskom pjenom. U jediničnoj cijeni obuhvaćen sav potreban rad, materijal, alat, radna skela i mehanizacija potrebna za izvođenje,  sa uključenim faktorom indirektnih troškova. Stvarno ugrađene količine -  izvedene radove potrebno je dokazati u Građevnoj knjizi. Obračun po m2 . </t>
    </r>
  </si>
  <si>
    <t>1.5.8</t>
  </si>
  <si>
    <r>
      <t xml:space="preserve">Dobava materijala i izvođenje toplinske izolacije na poziciji poda P3 - vanjski pod na stropnoj ploči ukopane podrumske cisterne  - donji ulaz u zgradu u stražnji izlaz. Termoizolaciju izvesti na pozicijama i detaljima prema arhitektonskom projektu i sve u skladu sa tehničkim uputama odabranog proizvođača materijala. Termoizolacija na bazi ekstrudiranog polistirena (XPS ploče 30 g/m3) </t>
    </r>
    <r>
      <rPr>
        <u/>
        <sz val="10"/>
        <rFont val="Arial"/>
        <family val="2"/>
        <charset val="238"/>
      </rPr>
      <t>debljine 10 cm,</t>
    </r>
    <r>
      <rPr>
        <sz val="10"/>
        <rFont val="Arial"/>
        <family val="2"/>
        <charset val="238"/>
      </rPr>
      <t xml:space="preserve"> prema potrebi međusobno učvršćene poliuretanskom pjenom. U jediničnoj cijeni obuhvaćen sav potreban rad, materijal, alat, radna skela i mehanizacija potrebna za izvođenje,  sa uključenim faktorom indirektnih troškova. Stvarno ugrađene količine -  izvedene radove potrebno je dokazati u Građevnoj knjizi. Obračun po m2 . </t>
    </r>
  </si>
  <si>
    <t xml:space="preserve">P3 - vanjski pod na stropnoj ploči ukopane podrumske cisterne  - donji ulaz u zgradu u stražnji izlaz. </t>
  </si>
  <si>
    <t>1.5.9</t>
  </si>
  <si>
    <t xml:space="preserve">K2 - ravni prohodni krov iznad grijanog prostora </t>
  </si>
  <si>
    <t>1.5.10</t>
  </si>
  <si>
    <r>
      <t>Dobava materijala i izvođenje termoizolacije poda međukatne konstrukcije oznake M1 I M2. Ugradnja sloja toplinske izolacije od ekspandiranog polistirena (EPS ploče 20 kg/m3)</t>
    </r>
    <r>
      <rPr>
        <u/>
        <sz val="10"/>
        <rFont val="Arial"/>
        <family val="2"/>
        <charset val="238"/>
      </rPr>
      <t xml:space="preserve"> debljine 2 cm.</t>
    </r>
    <r>
      <rPr>
        <sz val="10"/>
        <rFont val="Arial"/>
        <family val="2"/>
        <charset val="238"/>
      </rPr>
      <t xml:space="preserve">  U jediničnoj cijeni obuhvaćen sav potreban rad, materijal, alat, radna skela i mehanizacija potrebna za izvođenje,  sa uključenim faktorom indirektnih troškova. Stvarno ugrađene količine -  izvedene radove potrebno je dokazati u Građevnoj knjizi. Obračun po m2 . </t>
    </r>
  </si>
  <si>
    <t>1.5.11</t>
  </si>
  <si>
    <r>
      <t>Dobava materijala i izvođenje termoizolacije poda međukatne konstrukcije oznake M1 I M2 elastificiranim polistirenom za plivajući pod. Dobava materijala i ugradnja sloja toplinske izolacije od ekspandiranog elastificiranog polistirena (EPS-T ploče 12 kg/m3)</t>
    </r>
    <r>
      <rPr>
        <u/>
        <sz val="10"/>
        <rFont val="Arial"/>
        <family val="2"/>
        <charset val="238"/>
      </rPr>
      <t xml:space="preserve"> debljine 1 cm</t>
    </r>
    <r>
      <rPr>
        <sz val="10"/>
        <rFont val="Arial"/>
        <family val="2"/>
        <charset val="238"/>
      </rPr>
      <t>.  U jediničnoj cijeni obuhvaćen sav potreban rad, materijal, alat i mehanizacija potrebna za izvođenje sa uključenim faktorom indirektnih troškova. Količine je  potrebno dokazati u Građevnoj knjizi. Obračun po m2.</t>
    </r>
  </si>
  <si>
    <t>1.5.12</t>
  </si>
  <si>
    <t>Dobava materijala i polaganje razdjelnog sloja od polietilenske (PE) folije 1000 kg/m3 debljine 0,2 mm s preklopima, preklopi se lijepe samoljepljivim trakama. U cijeni sav rad i materijal. Obračun po m2 neto položene folije/prostorije. Preklopi na mjestima spojeva i vertikalna uzdizanja ne ulaze u obračun.</t>
  </si>
  <si>
    <t>1.5.12.1</t>
  </si>
  <si>
    <t>1.5.12.2</t>
  </si>
  <si>
    <t>1.5.13</t>
  </si>
  <si>
    <t>1.5.14</t>
  </si>
  <si>
    <t>1.5.15</t>
  </si>
  <si>
    <r>
      <t>Dobava materijala i ugradnja paropropusne vodonepropusne krovne folije na kosome krovu K1. U jediničnoj cijeni obuhvaćen sav potreban rad, materijal, alat, radna skela i mehanizacija potrebna za izvođenje sa uključenim faktorom indirektnih troškova. Izvedene radove potrebno je dokazati u Građevnoj knjizi. Obračun po m</t>
    </r>
    <r>
      <rPr>
        <vertAlign val="superscript"/>
        <sz val="10"/>
        <rFont val="Arial"/>
        <family val="2"/>
      </rPr>
      <t>2</t>
    </r>
    <r>
      <rPr>
        <sz val="10"/>
        <rFont val="Arial"/>
        <family val="2"/>
        <charset val="238"/>
      </rPr>
      <t xml:space="preserve"> kose projekcije krova zgrade (preklopi se ne uračunavaju). </t>
    </r>
  </si>
  <si>
    <t>Dobava materijala i ugradnja termoizolacije kosoga krova oznake K1. Termoizolacija od kaširane mineralne vune 60 kg/m3 debljine 30 cm. U jediničnoj cijeni obuhvaćen sav potreban rad, materijal, alat, radna skela i mehanizacija potrebna za izvođenje sa uključenim faktorom indirektnih troškova. Izvedene radove potrebno je dokazati u Građevnoj knjizi. Obračun po m2 kose projekcije krova zgrade.</t>
  </si>
  <si>
    <t>1.5.16</t>
  </si>
  <si>
    <t>1.5.17</t>
  </si>
  <si>
    <t>Izrada hidroizolacije ravnog prohodnog krova oznake K2 polimernom hidroizolacijskom trakom na bazi PVC-a. Izvodi se preko izvedenog betona za pad i podložnog sloja geotekstila. Dobava i postavljanje visokokvalitetne ekološke jednoslojne hidroizolacijske membrane od PVC-a, trajno otporne na UV zrake, gljivice, mikroorganizme i korijenje (prema FLL standardu)- debljine 1,5 mm. Obračun po m2 tlocrtne projekcije krova zgrade.</t>
  </si>
  <si>
    <t>podložni sloj geotekstila</t>
  </si>
  <si>
    <t>PVC hidroizolacijska membrana</t>
  </si>
  <si>
    <t>zaštitni sloj geotekstila</t>
  </si>
  <si>
    <t>1.5.18</t>
  </si>
  <si>
    <t xml:space="preserve">Dobava materijala i ugradnja završnog PVC plastificiranog limenog opšava, razvijene širine do 35 cm. Slobodno položena i mehanički pričršćena, ili slobodno položena i opterećena ploča prema separatu za polaganje membrana. U cijeni sav rad i materijal. Obračun po m1. </t>
  </si>
  <si>
    <t>1.5.19</t>
  </si>
  <si>
    <t>1.5.20</t>
  </si>
  <si>
    <t xml:space="preserve">Dobava materijala i ugradnja brtvene ekspandirajuće trake na spoju armirano-betonskih horizontalnih i vertikalnih konstrukcija,te na pozicijama konstruktivnih spojeva (radni prekidi betoniranja) u podzemnim AB konstrukcijama,
za obradu prodora kroz ploče i zidove podzemnih AB konstrukcija, u uvjetima hidrostatskog tlaka.Materijal za ugradnju treba bit hidrofilna traka napravljena od aktivnog natrij-bentonita i butilne gume,  u kontaktu s vodom bubri i brtvi radne prekide betoniranja injektirajući se u male pukotine, suprotstavlja se hidrostatskom pritisku i sprječava prolaz vode kroz spoj. Proizvod bez organskih primjesa. U cijeni sav rad i materijal. U jediničnoj cijeni obuhvaćen sav potreban rad, materijal, alat, radna skela sa uključenim faktorom indirektnih troškova. Stvarno ugrađene količine -  izvedene radove potrebno je dokazati u Građevnoj knjizi. Obračun po m1 . </t>
  </si>
  <si>
    <t>IZOLATERSKI RADOVI - UKUPNO:</t>
  </si>
  <si>
    <t>Dobava materijala i obzidavanje vanjskog nosivog ukopanog zida opekom na kant u svrhu zaštite hidroizolacije. Opeka staroga formata debljine 6,5-7,5 cm u produžnom mortu 1:2:6 marke M5. Zida se u potpuno horizontalnim redovima s reškama d=1,5 cm, a mort se raspoređuje po cijeloj površini debljine zida. Zidanje i popratne radnje izvesti prema pravilima struke. Stavka uključuje dobavu svog potrebnog materijala, izradu skele, te transport materijala do mjesta ugradnje. Laka pokretna skela uračunata je u jediničnu cijenu, uključujući sve horizontalne i vertikalne transporte. Otvori za vrata u zidu nisu uključeni u obračun izvedenog zida.  Obračun po m2.</t>
  </si>
  <si>
    <t>Dobava materijala i mjestimična zazidavanja rupa ili otvora blok opekom debljine 10 cm ili upotrebom opeke starog formata u debljini 6,5-7 cm kao npr. podzidavanja kade i slično. Zidanje i popratne radnje izvesti prema pravilima struke. Stavka uključuje dobavu svog potrebnog materijala, te transport materijala do mjesta ugradnje i sav rad. Laka pokretna skela uračunata je u jediničnu cijenu, uključujući sve horizontalne i vertikalne transporte.  Obračun po m2.</t>
  </si>
  <si>
    <t>Dobava materijala i krpanje šliceva u podovima, zidovima i stropovima produžnim mortom, a nakon ugradbe elektroinstalacija, instalacija strojarstva, vode i kanalizacije. Obračun po m1, a za krpanje manjih proboja do 0,04 m2, po komadu. Količina je približna, obračun prema stvarno izvedenim radovima.</t>
  </si>
  <si>
    <t>krpanje šliceva do 10 cm širine</t>
  </si>
  <si>
    <t>krpanje šliceva do 20 cm širine</t>
  </si>
  <si>
    <t>krpanje rupa, obrade oko prodora, zapunjavanje šupljina, rupa i sl. - do 0,04 m2/kom.</t>
  </si>
  <si>
    <t xml:space="preserve">Dobava materijala i žbukanje zidova, nadvoja i serklaža od armiranog betona - grubom žbukom debljine 1,5 cm produženim mortom 1:2:6 i finom vapnenom žbukom 1:3 debljine 0,5 cm. Prije žbukanja sve površine prskati rijetkim cementnim mortom. Na sve bridove ugrađuju se kutni profili od pocinčanog lima. Stavka uključuje dobavu i transport svog potrebnog materijala i izradu skele.  Stavka uključuje dobavu svog potrebnog materijala, te transport materijala do mjesta ugradnje i sav rad. Laka pokretna skela uračunata je u jediničnu cijenu, uključujući sve horizontalne i vertikalne transporte. Obračun po m2. (Špalete ne ulaze u obračun a otvore veličine do 3 m2, odnosno 5 m2 uvrstiti u obračun prema pravilima struke). </t>
  </si>
  <si>
    <t>zid u osi 1, jedna strana</t>
  </si>
  <si>
    <t>zid u osi 3, dvije strane</t>
  </si>
  <si>
    <t>zid u osi 4, dvije strane</t>
  </si>
  <si>
    <t>zid u osi 5, dvije strane</t>
  </si>
  <si>
    <t>zid u osi 6, dvije strane</t>
  </si>
  <si>
    <t>zid u osi 7, jedna strana</t>
  </si>
  <si>
    <t>zid u osi a, jedna strana</t>
  </si>
  <si>
    <t>zid u osi b, jedna strana</t>
  </si>
  <si>
    <t>zid u osi c, dvije stane</t>
  </si>
  <si>
    <t>zid u osi c1, dvije strane</t>
  </si>
  <si>
    <t>zid u osi c2, dvije strane</t>
  </si>
  <si>
    <t>zid u osi d, jedna strana</t>
  </si>
  <si>
    <t>Dobava materijala i žbukanje greda i stropova od armiranog betona - grubom žbukom debljine 1,5 cm produženim mortom 1:2:6 i finom vapnenom žbukom 1:3 debljine 0,5 cm. Prije žbukanja sve površine prskati rijetkim cementnim mortom. Na sve bridove ugrađuju se kutni profili od pocinčanog lima. Stavka uključuje dobavu i transport svog potrebnog materijala i izradu skele.  Stavka uključuje dobavu svog potrebnog materijala, te transport materijala do mjesta ugradnje i sav rad. Laka pokretna skela uračunata je u jediničnu cijenu, uključujući sve horizontalne i vertikalne transporte.  Obračun po m2.</t>
  </si>
  <si>
    <t>stubište podgled</t>
  </si>
  <si>
    <t>Dobava materijala te gruba obrada spojeva stolarije sa zidom, po ugradnji vanjske stolarije odnosno unutarnje stolarije. Uključene su sve potrebne predradnje, zaštita stolarije PVC folijom, izrezivanje PU pjene oko dovratnika i doprozornika, rabitz pletivo, obrada polimercementnim mortom, kao i laka radna skela. Obračun po m1 prema stvarno izvedenim količinama, obračun stavke strane posebno.</t>
  </si>
  <si>
    <t>Zidarska pripomoć kod obrtničkih i instalaterskih radova, pri ugradnji sitnih predmeta, za manja probijanja, bušenja, vađenja cijevi, štemanja, krpanja, ugradbe i sl. Konačni obračun će se izvršiti prema stvarno utrošenom vremenu i materijalu, na osnovi upisa nadzornog inženjera u građevinski dnevnik.</t>
  </si>
  <si>
    <t>R IV</t>
  </si>
  <si>
    <t>R II</t>
  </si>
  <si>
    <t>1.6.8</t>
  </si>
  <si>
    <t>Pripomoć obrtnicima kod ugradnje stolarskih i bravarskih stavki.Konačni obračun će se izvršiti prema stvarno utrošenom vremenu i materijalu, na osnovi upisa nadzornog inženjera u građevinski dnevnik.</t>
  </si>
  <si>
    <t>1.6.9</t>
  </si>
  <si>
    <r>
      <t>Dobava materijala i mjestimična dozidavanja nosivih zidova blok opekom debljine 20 cm  u produžnom mortu 1:2:6 marke M5. Zida se u potpuno horizontalnim redovima s reškama d=1,5 cm, a mort se raspoređuje po cijeloj površini debljine zida. Zidanje i popratne radnje izvesti prema pravilima struke. Stavka uključuje dobavu svog potrebnog materijala, izradu skele, te transport materijala do mjesta ugradnje. Laka pokretna skela uračunata je u jediničnu cijenu, uključujući sve horizontalne i vertikalne transporte. Otvori za vrata u zidu nisu uključeni u obračun izvedenog zida.  Obračun po m</t>
    </r>
    <r>
      <rPr>
        <vertAlign val="superscript"/>
        <sz val="10"/>
        <rFont val="Arial"/>
        <family val="2"/>
      </rPr>
      <t>3</t>
    </r>
    <r>
      <rPr>
        <sz val="10"/>
        <rFont val="Arial"/>
        <family val="2"/>
        <charset val="238"/>
      </rPr>
      <t xml:space="preserve"> mjestimičnih dozidavanja zidova.</t>
    </r>
  </si>
  <si>
    <t>ZIDARSKI RADOVI - UKUPNO:</t>
  </si>
  <si>
    <t>1.7.</t>
  </si>
  <si>
    <t>GIPSKARTONSKI RADOVI</t>
  </si>
  <si>
    <t>1.7.1</t>
  </si>
  <si>
    <t>VLAGOOTPORNI GIPSKARTONSKI ZID</t>
  </si>
  <si>
    <t>Dobava potrebnog materijala te izrada pregradnog zida od gipskartonskih ploča, zid debljine 15 cm u sljedećim slojevima: obloga gipskartonskim vlagootpornim pločama deblj. 2x1,25 cm, potkonstrukcija od poc. profila na razmaku 41,7 cm, ispuna kamenom vunom deblj. 8 cm (30 kg/m3), obloga vlagootpornim gipskartonskim pločama d= 2x1,25 cm. Između ploča na strani prema snitarijama i kuhinji postaviti PE foliju s preklopima. Obračun po m2 izvedenog zida.</t>
  </si>
  <si>
    <t>*zid dblj. 15 cm vlagootpornim pločama, suteren do AB ploče</t>
  </si>
  <si>
    <t>*zid dblj. 15 cm vlagootpornim pločama, prizermlje do AB kose ploče</t>
  </si>
  <si>
    <t>1.7.2</t>
  </si>
  <si>
    <t>VATROOTPORNI GIPSKARTONSKI ZID</t>
  </si>
  <si>
    <t xml:space="preserve">Dobava potrebnog materijala te izrada pregradnog vatrootpornog zida od gipskartonskih ploča (zahtjev otpornosti REI/EI 60), zid debljine 15 cm u sljedećim slojevima: obloga gipskartonskim vatrootpornim pločama deblj. 2x1,25 cm, potkonstrukcija od poc. profila na razmaku 41,7 cm, ispuna kamenom vunom deblj. 8 cm (30 kg/m3), obloga vvatrootpornim gipskartonskim pločama d= 2x1,25 cm. Obračun po m2 izvedenog zida. </t>
  </si>
  <si>
    <t>*zid dblj. 15 cm vatrootpornim pločama, suteren do AB ploče</t>
  </si>
  <si>
    <t>*zid dblj. 15 cm vatrootpornim pločama, prizermlje do AB kose ploče</t>
  </si>
  <si>
    <t>1.7.3</t>
  </si>
  <si>
    <t>OBIČNI GIPSKARTONSKI ZID</t>
  </si>
  <si>
    <t xml:space="preserve">Dobava potrebnog materijala te izrada  pregradnog zida od običnih gipskartonskih ploča, zid debljine 15 cm u sljedećim slojevima: obloga gipskartonskim vatrootpornim pločama deblj. 2x1,25 cm, potkonstrukcija od poc. profila na razmaku 41,7 cm, ispuna kamenom vunom deblj. 8 cm (30 kg/m3), obloga vvatrootpornim gipskartonskim pločama d= 2x1,25 cm. Obračun po m2 izvedenog zida. </t>
  </si>
  <si>
    <t>*zid dblj. 15 cm običnim pločama, prizermlje do AB kose ploče</t>
  </si>
  <si>
    <t>PROTUPOŽARNO BRTVLJENJE</t>
  </si>
  <si>
    <t xml:space="preserve">Vatrootporno brtvljenje otvora u podu zidu i stropu na granicama požarnih odjeljenja i drugim mjestima gdje se postavljaju zahtjevi u pogledu otpornosti na požar REI 60, REI 90 odnosno prema zahtjevima i pozicijama iz projekta. Obračun po komadu prodora. </t>
  </si>
  <si>
    <t>protupožarne obujmice</t>
  </si>
  <si>
    <t>1.7.4</t>
  </si>
  <si>
    <t>1.7.5</t>
  </si>
  <si>
    <t>OBLOGE VODOKOTLIĆA</t>
  </si>
  <si>
    <t>Dobava i izrada vlagootporne obloge unutarnjeg zida od glatkih GK ploča ispred ugradbenog vodokotlića.</t>
  </si>
  <si>
    <t>Sastav :</t>
  </si>
  <si>
    <t>- nosiva potkonstrukcija od tipskih pocinčanih UW i CW  profila</t>
  </si>
  <si>
    <t>- mineralna vuna debljine 7.5 cm</t>
  </si>
  <si>
    <t>- gipskartonska ploča (impregnirana ploča) - dvostruka obloga 2x12.5 mm</t>
  </si>
  <si>
    <t>Spojeve ploča međusobno i s obodnim konstrukcijama brtviti nepropusno (na sudare/kontakte s drugim materijalima ugraditi brtvila) kao i gletati vanjski sloj ploča i vidljiva spojna sredstva.</t>
  </si>
  <si>
    <t>Sukladno stupnju kvalitete K2</t>
  </si>
  <si>
    <t>Kompletno izvesti do finalne gotovosti, prema položaju u nacrtu (vrsta i položaj sloja po fizici) i uputi proizvođača materijala.</t>
  </si>
  <si>
    <t>vlagootporna obloga zida</t>
  </si>
  <si>
    <t>1.7.6</t>
  </si>
  <si>
    <t>RAVNI SPUŠTENI STROP</t>
  </si>
  <si>
    <t xml:space="preserve">Postavljanje koordinirati s razvodom električnih instalacija. </t>
  </si>
  <si>
    <t>Konstrukcija za ovjes je uključena u jediničnu cijenu kao i sva podkonstrukcija potrebna za montažu stropa, završna traka na spoju ploča, kao i spoju stropa i zida, bandažiranje spojeva ploča masom za reške i gletanje prema uputi proizvođača tj. finalna obrada pripremljena za završno ličenje.</t>
  </si>
  <si>
    <t>1.7.6.1</t>
  </si>
  <si>
    <t>SUTEREN, STROP</t>
  </si>
  <si>
    <t>hall / čitaonica</t>
  </si>
  <si>
    <t>GIPSKARTONSKI RADOVI - UKUPNO:</t>
  </si>
  <si>
    <t>1.8.</t>
  </si>
  <si>
    <t>KROVOPOKROVAČKI I LIMARSKI RADOVI</t>
  </si>
  <si>
    <t>Dobava materijala i izrada  drvene potkonstrukcije krova K1 iz greda visine 30 cm u oba smjera, sve preko kose AB ploče. Unutar drvene potkonstrukcije ugrađuje se termoizolacija iz mineralne vune (zasebna stavka u poglavlju izolaterskih radova). Prije nuđenja ove stavke potrebno je upoznati se sa projektom i konzultirati Projektanta.  Stavka uključuje komplet ugradnju drvenih elemenata potkonstrukcije visine 30 cm, sve presjeka prema projektu konstrukcije odnosno prema uputama statičara, sve iz piljene, prosušene drvene građe od četinara II klase. U cijenu je uključena sva drvena građa, zaštita drvene građe, sav potreban okov spojeva i usidrenja te sav rad na prijenosu i izradi. U jediničnoj cijeni obuhvaćen sav potreban rad, materijal, alat i mehanizacija potrebni za izvođenje sa uključenim faktorom indirektnih troškova. Količine su približne a stvarno ugrađene količine -  izvedene radove potrebno je dokazati u Građevnoj knjizi. Količine iz građevne knjige odobrava Nadzorni inženjer. Obračun po m2 razvijene ili kose projekcije krova.</t>
  </si>
  <si>
    <t>1.8.1</t>
  </si>
  <si>
    <r>
      <t>Dobava materijala i letvanje konstrukcije krova K1  uzdužnom letvom</t>
    </r>
    <r>
      <rPr>
        <sz val="10"/>
        <rFont val="Arial"/>
        <family val="2"/>
      </rPr>
      <t xml:space="preserve"> </t>
    </r>
    <r>
      <rPr>
        <sz val="10"/>
        <rFont val="Arial"/>
        <family val="2"/>
        <charset val="238"/>
      </rPr>
      <t>presjeka 5/8 cm</t>
    </r>
    <r>
      <rPr>
        <sz val="10"/>
        <rFont val="Arial"/>
        <family val="2"/>
      </rPr>
      <t xml:space="preserve"> na međurazmaku potrebnom za postavu pokrova odabranog proizvođača. Sva građa treba biti suha i premazana fungicidom. U jediničnoj cijeni obuhvaćen sav potreban rad, materijal, alat i mehanizacija potrebni za izvođenje,  sa uključenim faktorom indirektnih troškova. Stvarno ugrađene količine -  izvedene radove potrebno je dokazati u Građevnoj knjizi. Obračun po m2 kose projekcije krova.</t>
    </r>
  </si>
  <si>
    <t>1.8.2</t>
  </si>
  <si>
    <t>1.8.3</t>
  </si>
  <si>
    <r>
      <t>Dobava materijala i letvanje konstrukcije krova K1 poprečnom letvom presjeka 5/3 cm</t>
    </r>
    <r>
      <rPr>
        <sz val="10"/>
        <rFont val="Arial"/>
        <family val="2"/>
      </rPr>
      <t xml:space="preserve"> na međurazmaku potrebnom za postavu pokrova odabranog proizvođača.  Sva građa treba biti suha i premazana fungicidom. U jediničnoj cijeni obuhvaćen sav potreban rad, materijal, alat i mehanizacija potrebni za izvođenje,  sa uključenim faktorom indirektnih troškova. Stvarno ugrađene količine -  izvedene radove potrebno je dokazati u Građevnoj knjizi. Obračun po m2 kose projekcije krova.</t>
    </r>
  </si>
  <si>
    <t>1.8.4</t>
  </si>
  <si>
    <t>Dobava i montaža pokrova od glinenog crijepa (ravni biber crijep)  uključivo odzračnici sljemena i strehe, mrežice te sav ostali osnovni, pomoćni i pričvrsni materijal, prema uputi odabranog proizvođača  u skladu s uputama odabranog proizvođača. U stavku je uključen sav potreban materijal uključujući sve fazonske komade, sav potreban rad, materijal, alat, radna skela i mehanizacija potrebni za izvođenje,  sa uključenim faktorom indirektnih troškova. Stvarno ugrađene količine -  izvedene radove potrebno je dokazati u Građevnoj knjizi. Obračun po m2 kose projekcije krova.</t>
  </si>
  <si>
    <t>Dobava materijala i ugradnja tipskih glinenih sljemenjaka na sljemeno-grebenu traku i kopče.   U stavku je uključen sav potreban materijal uključujući sve fazonske komade, sav potreban rad, materijal, alat, radna skela i mehanizacija potrebni za izvođenje,  sa uključenim faktorom indirektnih troškova. Stvarno ugrađene količine -  izvedene radove potrebno je dokazati u Građevnoj knjizi. Obračun po m1.</t>
  </si>
  <si>
    <t>1.8.5</t>
  </si>
  <si>
    <t>1.8.6</t>
  </si>
  <si>
    <t>Dobava materijala i postava perforirane mrežice šir 10 cm iz bojenog lima za sprečavanje ulaska ptica i sl. u odzračni prostor krovne plohe. U stavku je uključen sav potreban materijal uključujući sve fazonske komade, sav potreban rad, materijal, alat, radna skela i mehanizacija potrebni za izvođenje,  sa uključenim faktorom indirektnih troškova. Stvarno ugrađene količine -  izvedene radove potrebno je dokazati u Građevnoj knjizi. Obračun po m1.</t>
  </si>
  <si>
    <t>1.8.7</t>
  </si>
  <si>
    <t>Dobava materijala i montaža krajnjeg visećeg žlijeba polukružnog presjeka izrađenog od plastificiranog čeličnog pocinčanog lima debljine d=0,6 mm, r.š. do 35 cm,  u boji pokrova sa gornjom okapnicom podvučenom pod pokrov,  te spojem sa opšavom nadozida s druge strane.  U stavku je uključena izrada i montaža nosača oluka, kao i sav ostali spojni materijal,  sav potreban rad, materijal, alat, radna skela i mehanizacija potrebni za izvođenje,  sa uključenim faktorom indirektnih troškova. Stvarno ugrađene količine -  izvedene radove potrebno je dokazati u Građevnoj knjizi. Obračun po m1.</t>
  </si>
  <si>
    <t>1.8.8</t>
  </si>
  <si>
    <t>Izrada i montaža vertikalnih okruglih cijevi fi 160 mm od plastificiranog čeličnog pocinčanog lima d=0,6 mm u boji pokrova, kružnog presjeka u skladu s uputama proizvođača uključujući i labuđi vrat. U stavku je uključen sav ostali spojni materijal,  sav potreban rad, materijal, alat, radna skela i mehanizacija potrebni za izvođenje,  sa uključenim faktorom indirektnih troškova. Stvarno ugrađene količine -  izvedene radove potrebno je dokazati u Građevnoj knjizi. Obračun po m1.</t>
  </si>
  <si>
    <t>1.8.9</t>
  </si>
  <si>
    <t>Izrada i montaža vjetarlajsni, opšava završetka krova, zidnih limova i drugih limarskih opšava krovod čeličnog pocinčanog lima d=0,6 mm, rš do 55 cm, u skladu s uputama odabranog proizvođača. U  stavku je uključen sav ostali spojni materijal,  sav potreban rad, materijal, alat, radna skela i mehanizacija potrebni za izvođenje,  sa uključenim faktorom indirektnih troškova. Stvarno ugrađene količine -  izvedene radove potrebno je dokazati u Građevnoj knjizi. Obračun po m1.</t>
  </si>
  <si>
    <t xml:space="preserve">vjetralajsna: </t>
  </si>
  <si>
    <t>zidni limovi i opšavi</t>
  </si>
  <si>
    <t>1.8.10</t>
  </si>
  <si>
    <t>Stavkom je obuhvaćena izrada radioničkog nacrta, doprema i montaža  konstrukcije i staklenog pokrova sa svim potrebnim konstruktivnim i spojnim elementima sve prema detaljima i opisima iz mape Glavnog  projekta, odnosno sve do uporabljivosti. U jediničnoj cijeni obuhvaćen sav potreban rad, materijal, alat, skela i mehanizacija potrebni za izvođenje,  sa uključenim faktorom indirektnih troškova. Jediničnom cijenom obuhvaćena sva pričvrsna sredstva prema statičkom proračunu, spajanje elemenata varenjem ili prefabriciranim tipskim metalnim spojnim elementima što je obuhvaćeno jediničnom cijenom, kao i pribavljanje potrebnih atesta koji dokazuju kvalitet ugrađenog materijala.  Sve dimenzije je potrebno kontrolirati u naravi. Obračun izrade i ugradnje staklenog krova se vrši prema m2 kose projekcije gotovog krova i gotove fasadne stijene sa svim spojnim elementima i priključcima do pune gotovosti. Sav otpadni materijal ili višak elemenata nastao uslijed montaže ili  rezanja, a koji se ne ugrađuje, nije predmet obračuna ove stavke.</t>
  </si>
  <si>
    <t>KOSI KROV K3</t>
  </si>
  <si>
    <t>pokrov laminirano staklo, sprecava prolaz UV i UVB (D)
zraka ili reflektirajuce IZO staklo</t>
  </si>
  <si>
    <t>FASADNA SKELETNA STIJENA</t>
  </si>
  <si>
    <t>fasadno laminirano staklo, sprecava prolaz UV i UVB (D)
zraka ili reflektirajuce IZO staklo</t>
  </si>
  <si>
    <t>KROVOPOKRIVAČKI I LIMARSKI RADOVI - UKUPNO:</t>
  </si>
  <si>
    <t>1.9.</t>
  </si>
  <si>
    <t>SOBOSLIKARSKO-LIČILAČKI RADOVI</t>
  </si>
  <si>
    <t>1.9.1</t>
  </si>
  <si>
    <t xml:space="preserve">Gletanje žbukanih zidova i žbukanih stropova, zajedno sa gredama, serklažima i drugim  konstruktivnim elemenatima. U stavku je uključena priprema podloge tj. premaz primerom i zaglađivanje u dva sloja glet masom, bez obzira na vrstu podloge. Sve izvesti strogo prema uputstvima proizvođača odabranih proizvoda. Uključiva sva potrebna kitanja (kitovi u boji i nijansi prema izboru projektanta) trajnoelastičnim kitovima (razni spojevi različitih materijala, uglovi, fuge, dilatacije i sl.) U jediničnoj cijeni obuhvaćen sav potreban rad, materijal, alat i mehanizacija potrebni za izvođenje,  sa uključenim faktorom indirektnih troškova. Stvarno izvedene količine potrebno je dokazati u Građevnoj knjizi.  </t>
  </si>
  <si>
    <t>1.9.1.1</t>
  </si>
  <si>
    <t>žbukani zidovi</t>
  </si>
  <si>
    <t>1.9.1.2</t>
  </si>
  <si>
    <t>žbukani stropovi - strop suterena, podgled M1</t>
  </si>
  <si>
    <t>1.9.1.3</t>
  </si>
  <si>
    <t>ZIDOVI NA PODLOZI OD GIPSKARTONSKIH PLOČA</t>
  </si>
  <si>
    <t xml:space="preserve">*zid dblj. 15 cm vlagootpornim pločama, suteren </t>
  </si>
  <si>
    <t xml:space="preserve">*zid dblj. 15 cm vlagootpornim pločama, prizermlje </t>
  </si>
  <si>
    <t>1.9.1.4</t>
  </si>
  <si>
    <t>SPUŠTENI STROP SUTEREN</t>
  </si>
  <si>
    <t>SPUŠTENI STROP PRIZEMLJE</t>
  </si>
  <si>
    <t>1.9.2</t>
  </si>
  <si>
    <t xml:space="preserve">Soboslikarska obrada gletanih zidova i stropova unutarnjeg prostora ličenjem u tonu po ozboru projektanta u 2 sloja. Rad obuhvaća čišćenje površine, impregnaciju površine (impregnacija za disperzivne boje) i dvostruko bojanje disperzivnim akrilnim bojama. Sve izvesti strogo prema uputstvima proizvođača odabranih proizvoda. Uključiva sva potrebna kitanja (kitovi u boji i nijansi prema izboru projektanta) trajnoelastičnim kitovima (razni spojevi različitih materijala, uglovi, fuge, dilatacije i sl.) U jediničnoj cijeni obuhvaćen sav potreban rad, materijal, alat i mehanizacija potrebni za izvođenje,  sa uključenim faktorom indirektnih troškova. Stvarno izvedene količine potrebno je dokazati u Građevnoj knjizi.  </t>
  </si>
  <si>
    <t>1.9.2.1</t>
  </si>
  <si>
    <t>1.9.2.2</t>
  </si>
  <si>
    <t>1.9.2.3</t>
  </si>
  <si>
    <t xml:space="preserve">*zid dblj. 15 cm vatrootpornim pločama, suteren </t>
  </si>
  <si>
    <t xml:space="preserve">*zid dblj. 15 cm vatrootpornim pločama, prizermlje </t>
  </si>
  <si>
    <t xml:space="preserve">*zid dblj. 15 cm običnim pločama, prizermlje </t>
  </si>
  <si>
    <t>1.9.2.4</t>
  </si>
  <si>
    <t>RAVNI SPUŠTENI STROP SUTEREN</t>
  </si>
  <si>
    <t>1.9.2.5</t>
  </si>
  <si>
    <t>SOBOSLIKARSKO-LIČILAČKI RADOVI - UKUPNO:</t>
  </si>
  <si>
    <t xml:space="preserve">*zid dblj. 15 cm običnim pločama, prizemlje </t>
  </si>
  <si>
    <t xml:space="preserve">*zid dblj. 15 cm vlagootpornim pločama, prizemlje </t>
  </si>
  <si>
    <t>1.10.</t>
  </si>
  <si>
    <t>1.10.1</t>
  </si>
  <si>
    <r>
      <t xml:space="preserve">Dobava potrebnog materijala i izvedba opločenja  podova  </t>
    </r>
    <r>
      <rPr>
        <u/>
        <sz val="10"/>
        <rFont val="Arial"/>
        <family val="2"/>
      </rPr>
      <t>keramičkim pločicama</t>
    </r>
    <r>
      <rPr>
        <sz val="10"/>
        <rFont val="Arial"/>
        <family val="2"/>
      </rPr>
      <t xml:space="preserve"> I klase, debljine 1,0 cm sa izradom sokla u prostorijama gdje nema zidne keramike.  Prije izvođenja radova Izvoditelj se obvezuje dostaviti minimalno pet kom uzoraka različitih modela pločica na uvid i odobrenje projektantu. Pločice moraju biti protuklizne, otporne na habanje, sredstva za čišćenje i kemikalije te neupijajuće. Pločice se postavljaju na čvrstu i očišćenu podlogu u fleksibilno, vodootporno građevinsko ljepilo uz širinu reške 3 mm. Fuge se zatvaraju masom za fugiranje keramičkih pločica na bazi cementa sa mineralnim punilima, aditivima i pigmentima. Rad obuhvaća i otežanost polaganja u pojedinim prostrijama zbog izvedbe padova prema slivnim rešetkama. U stavku je uključen sav potreban rad i materijal. Obračun po m2. </t>
    </r>
  </si>
  <si>
    <t>1.10.1.1</t>
  </si>
  <si>
    <t>suteren</t>
  </si>
  <si>
    <t>1.10.1.2</t>
  </si>
  <si>
    <t>prizemlje</t>
  </si>
  <si>
    <t>1.10.2</t>
  </si>
  <si>
    <t>Dobava potrebnog materijala i izvedba opločenja  zidova  keramičkim pločicama I klase, debljine 1,0 cm, u visini do 250 cm.  Prije izvođenja radova Izvoditelj se obvezuje dostaviti minimalno pet kom uzoraka različitih modela pločica na uvid i odobrenje projektantu. Pločice moraju biti  otporne na  sredstva za čišćenje i kemikalije te neupijajuće. Pločice se postavljaju na čvrstu i očišćenu podlogu u  vodootporno građevinsko ljepilo uz širinu reške 3 mm. Fuge se zatvaraju masom za fugiranje keramičkih pločica na bazi cementa sa mineralnim punilima, aditivima i pigmentima. U stavku je uključen sav potreban rad i materijal. Napomena: prije narudžbe materijala izvesti točnu izmjeru potrebnih količin, .stvarno ugrađene količine -  izvedene radove potrebno je dokazati u Građevnoj knjizi.</t>
  </si>
  <si>
    <t>Dobava i postava PVC kutnih lajsni za vertikalne i horizontalne kuteve prilikom postave keramičkih pločica na zidove, obloge vodo kotlića i sl. Obračun po m1 sa ugradnjom. Obračun prema stvarno izvedenim količinama.</t>
  </si>
  <si>
    <t>1.10.3</t>
  </si>
  <si>
    <t>PVC lajsne</t>
  </si>
  <si>
    <t>Dobava i izvedba završnog sloja poda iz gotovih parketnih dasaka  I klase, polaganjem na očišćenu i pripremljenu podlogu i lakiranjem u 3 sloja. Parketne letvice ulkalkulirati u jediničnu cijenu. (Napomena: prije narudžbe materijala izvesti točnu izmjeru potrebnih količina.</t>
  </si>
  <si>
    <t>1.10.4</t>
  </si>
  <si>
    <t>Uz zid parketne daščice se postavljaju cca 1,5 cm udaljene od zida. Na spoju različitih podnih obloga (parket i ker.pločice) potrebno je ugraditi "L" profil iz  Al lima.</t>
  </si>
  <si>
    <t xml:space="preserve">U cijenu uključen sav potreban rad, materijal i rad, sa lakiranjem u 3 sloja lakom po izbrou Investitora, sve do potrebne gotovosti. Obračun po m2 postavljenog parketa i po m1  kutnih uzazidnih letvica. Izvedene radove potrebno je dokazati u Građevnoj knjizi. </t>
  </si>
  <si>
    <t>1.10.4.1</t>
  </si>
  <si>
    <t>dodatak za pragove</t>
  </si>
  <si>
    <t>1.10.5</t>
  </si>
  <si>
    <t>POLIMRAMOR</t>
  </si>
  <si>
    <t xml:space="preserve">Dobava materijala i kamene mramorne završne podne obloge u interijer. debljine 2 cm. Uključivo sav potreban rad, kamene ploče vezni i fugirni materijal.   a izradom sokla u prostorijama gdje nema zidne keramike.  Prije izvođenja radova Izvoditelj se obvezuje dostaviti minimalno pet kom uzoraka različitih modela kamena na uvid i odobrenje projektantu. Obloge moraju biti protuklizne, otporne na habanje, sredstva za čišćenje i kemikalije te neupijajuće. Postavljati na čvrstu i očišćenu podlogu u fleksibilno, vodootporno građevinsko ljepilo uz širinu reške po uputi projektanta 0-3 mm. Fuge se zatvaraju masom za fugiranje  sa mineralnim punilima, aditivima i pigmentima. U stavku je uključen sav potreban rad i materijal. Obračun po m2 horizontalnog opločenja i po m1 sokla. </t>
  </si>
  <si>
    <t>1.10.4.2</t>
  </si>
  <si>
    <t>sokl - kutne uzazidne letvice</t>
  </si>
  <si>
    <t>1.10.5.1</t>
  </si>
  <si>
    <t xml:space="preserve">prostor udruga
</t>
  </si>
  <si>
    <t xml:space="preserve">prostor udruga /proširenje hala, banket sala
</t>
  </si>
  <si>
    <t>stubište čela 24x17,4cm  i gazišta 19x28cm, te podesti)</t>
  </si>
  <si>
    <t>1.10.5.2</t>
  </si>
  <si>
    <t>1.10.5.3</t>
  </si>
  <si>
    <t>sokl visine 10 cm</t>
  </si>
  <si>
    <t>1.10.6</t>
  </si>
  <si>
    <t xml:space="preserve">Dobava materijala i ugradnja unutarnjih i vanjskih kamenih klupčica debljine 3 cm, širine do 30 cm u interijeru. Klupice granitnog kamena. Uključivo sav potreban rad, kamene ploče vezni i fugirni materijal.   Stvarno ugrađene količine -  izvedene radove potrebno je dokazati u Građevnoj knjizi. Količine iz građevne knjige odobrava Nadzorni inženjer. Obračun po m2. </t>
  </si>
  <si>
    <t>*klupice širine do 30cm</t>
  </si>
  <si>
    <t>1.10.7</t>
  </si>
  <si>
    <t>PODOPOLAGAČKI RADOVI - UKUPNO:</t>
  </si>
  <si>
    <t>FASARERSKI RADOVI</t>
  </si>
  <si>
    <t>1.11.1</t>
  </si>
  <si>
    <t xml:space="preserve">U jediničnoj cijeni obuhvaćen sav potreban rad, materijal, alat i mehanizacija potrebni za izvođenje,  sa uključenim faktorom indirektnih troškova. Fasadna skela obuhvaćena je zasebnom stavkom. Stvarno ugrađene količine -  izvedene radove potrebno je dokazati u Građevnoj knjizi. Obračun po m2. (Špalete ne ulaze u obračun a otvore veličine do 3 m2, odnosno 5 m2 uvrstiti u obračun prema pravilima struke).  </t>
  </si>
  <si>
    <t xml:space="preserve">Izvesti sve prema uputi proizvođača. </t>
  </si>
  <si>
    <t>1.11.2</t>
  </si>
  <si>
    <t xml:space="preserve">Montaža i demontaža fasadne skele od "H" elementa ili bešavnih cijevi uključivo zaštitne ograde, osiguranja od pada alata, radnika, predmeta, materijala i sl. Sve izvedeno prema postojećim propisima ZNR, HTZ i drugih važećih propisa. </t>
  </si>
  <si>
    <t>1.11.</t>
  </si>
  <si>
    <t>FASADERSKI RADOVI - UKUPNO:</t>
  </si>
  <si>
    <t>1.12.</t>
  </si>
  <si>
    <t>UNUTARNJA STOLARIJA</t>
  </si>
  <si>
    <t>1.12.1</t>
  </si>
  <si>
    <t xml:space="preserve"> UNUTARNJA DRVENA STOLARIJA </t>
  </si>
  <si>
    <t>zaokretna vrata dim.      90/210+nadsvjetlo 90/110cm</t>
  </si>
  <si>
    <t>zaokretna vrata dim.      100/210+nadsvjetlo 100/110cm</t>
  </si>
  <si>
    <t>1.12.2</t>
  </si>
  <si>
    <t>Dobava i ugradba drvenih 1K  zaokretnih punih  vrata u uredima. 
Dovratnik se izrađuje iz pocinčanog čeličnog lima d=2 mm, a krilo se izrađuje iz sendviča obloženog laminatom i obrubljenog ABS profilom debljine 3 mm.
Završna obrada su laminat prema odabiru Projektanta i plastificiranje čeličnih dovratnika prema RAL karti u boji po odabiru Projektanta.         
Okov: za zaokretno otvaranje s cilindričnom bravom. U podu predvidjeti gumeni graničnik za vratno krilo.
Ugradnja na završno obrađeni zid.
Napomena: obavezna izmjera na gradilištu.</t>
  </si>
  <si>
    <t>zaokretna vrata dim.      100/210+nadsvjetlo 80/110cm</t>
  </si>
  <si>
    <t>1.12.3</t>
  </si>
  <si>
    <t xml:space="preserve">Dobava i ugradba drvenih 2K  zaokretnih punih vratiju na dvorani u suterenu. 
Dovratnik se izrađuje iz pocinčanog čeličnog lima d=2 mm, a krilo se izrađuje iz sendviča obloženog laminatom i obrubljenog ABS profilom debljine 3 mm.
Završna obrada su laminat prema odabiru Projektanta i plastificiranje čeličnih dovratnika prema RAL karti u boji po odabiru Projektanta.         
Okov: za zaokretno otvaranje s cilindričnom bravom. U podu predvidjeti gumeni graničnik za vratno krilo.
Ugradnja na završno obrađeni zid.
Napomena: obavezna izmjera na gradilištu.
</t>
  </si>
  <si>
    <t>2K zaokretna puna vrata 200/255</t>
  </si>
  <si>
    <t>1.12.4</t>
  </si>
  <si>
    <t>Dobava i ugradba drvenih kliznih punih vratiju na radnoj prostoriji s wc om u sobi sestre dentalne medicine.
Jedno krilo je klizno a drugo fiksno. 
Dovratnik se izrađuje iz pocinčanog čeličnog lima d=2 mm, a krilo se izrađuje iz sendviča obloženog laminatom i obrubljenog ABS profilom debljine 3 mm.
Završna obrada su laminat prema odabiru Projektanta i plastificiranje čeličnih dovratnika prema RAL karti u boji po odabiru Projektanta.         
Okov: zaklizno otvaranje bez brave. U podu predvidjeti donju vodilicu krila.
Ugradnja na završno obrađeni zid.
Napomena: obavezna izmjera na gradilištu.</t>
  </si>
  <si>
    <t>klizna vrata dim.      225/210</t>
  </si>
  <si>
    <t>1.12.5</t>
  </si>
  <si>
    <t xml:space="preserve">Dobava i ugradba drvene ostakljene stijene s jedninm 2K punim vratima i 5 fiksno ostakljenih polja. 
Bočna polja uz vrata imaju donji puni drveni dio ispune do visine 60cm od poda. Završna obrada su laminat prema odabiru Projektanta i plastificiranje čeličnih dovratnika prema RAL karti u boji po odabiru Projektanta.  
Ostakljenje: float staklo d=5mm.     
Okov: za zaokretno otvaranje s cilindričnom bravom. U podu predvidjeti gumeni graničnik za vratno krilo.
Ugradnja na završno obrađeni zid.
Napomena: obavezna izmjera na gradilištu.
</t>
  </si>
  <si>
    <t>ostakljena stijena 312/255</t>
  </si>
  <si>
    <t xml:space="preserve">Dobava i ugradba drvenih ostakljenih kliznih vrata s fiksnim nadsjetlom. 
Jedno krilo je klizno a drugo fiksno. 
Dovratnik se izrađuje iz pocinčanog čeličnog lima d=2 mm, a krilo se izrađuje iz sendviča obloženog laminatom i obrubljenog ABS profilom debljine 3 mm.
Završna obrada su laminat prema odabiru Projektanta i plastificiranje čeličnih dovratnika prema RAL karti u boji po odabiru Projektanta.         
Okov: za klizno otvaranje bez brave. U podu predvidjeti donju vodilicu krila.
Ugradnja na završno obrađeni zid.
Napomena: obavezna izmjera na gradilištu.
</t>
  </si>
  <si>
    <t>1.12.6</t>
  </si>
  <si>
    <t>2K vrata      225/250cm</t>
  </si>
  <si>
    <t>1.12.7</t>
  </si>
  <si>
    <t>ostakljena stijena 280/210+nadsvjetlo visine 110cm</t>
  </si>
  <si>
    <t>1.12.8</t>
  </si>
  <si>
    <t>UNUTARNJA višedijelna puna stijena, kojom se formira kabina WCa i tuša unutar sanitarne prostorije u KOTLOVNICI , izvedena od compact ploča (dobiva se prešanjem celuloznih papira i fenolnih smola podvisokim tlakom i temperaturama s vanjskim slojevima od dekorativnih papira zaštićenih visokootpornim melaminskim smolama) debljine 13mm, u boji po odabiru Projektanta.
Kabina je sastavljena od prednje linije (113x220cm) koju čini dovratnik s jednokrilnim zaokretnim vratima (1 kom) i bočnom međustijenom prema tušu (140x220cm).
Svi rubovi compact ploča završno su obrađeni skošenim rubovima.
Svi spojevi međustijena i dovratnika sa zidovima, te međustijene sa dovratnicima izvedeni su alu profilima u čitavoj visini spoja, dok je spoj međustjena s dovratnicima izveden ili alu profilima ili trax spojnicama. Prednja linija ojačana je i ukrućena gornjim alu profilom.
Dosjed dovratnika i vrata izveden je 'Z' preklopom sa ugrađenim silikonskim suzama za bešumno zatvaranje vrata.
Vrata su opremljena leptir bravom i kuglom u alu izvedbi sa oznakom položaja slobodno-zauzeto i mogućnošću sigurnosnog otvaranja izvana.
Fiksiranje svih alu profila i sva ostala potrebna učvršćenja izvedena su inox vijcima. Svi alu profili završno su eloksirani u boju natur aluminija.
Ugradnja na završno obrađeni zid. Napomena: obavezna izmjera na gradilištu.</t>
  </si>
  <si>
    <t>113x200+140x200 cm</t>
  </si>
  <si>
    <t>( 15+75+12,5+75+15 )192,5x200 +140x200 cm</t>
  </si>
  <si>
    <t>isto kao i samo stijena wc kabine</t>
  </si>
  <si>
    <t>( 20+70+87,5 ) 177,5 x200 cm</t>
  </si>
  <si>
    <t>( 78+70+40 )188x200 cm</t>
  </si>
  <si>
    <t>UNUTARNJA STOLARIJA - UKUPNO</t>
  </si>
  <si>
    <t>1.13.</t>
  </si>
  <si>
    <t>1.13.1</t>
  </si>
  <si>
    <t>JUŽNO PROČELJE</t>
  </si>
  <si>
    <t>1)</t>
  </si>
  <si>
    <t>dim. sš/sv (cm) = trodijelni prozor 90/240cm, otklopno zaokretni</t>
  </si>
  <si>
    <t>2)</t>
  </si>
  <si>
    <t>dim. sš/sv (cm) = vrata 90/240, dijelom puna u visini 60 cm na donjem dijelu, dijelom ostakljena u visini 160 cm, zaokretna</t>
  </si>
  <si>
    <t>dim. sš/sv (cm) = vrata dvokrilna 180/240, dijelom puna u visini 60 cm na donjem dijelu, dijelom ostakljena u visini 160 cm, zaokretna</t>
  </si>
  <si>
    <t>3)</t>
  </si>
  <si>
    <t xml:space="preserve">dim. sš/sv (cm) = četverodjelna stijena sa kliznim vratima (125+165+165+125cm)x240cm, dijelom puna u visini 60 cm na donjem dijelu, ostatak ostakljena, sa fiksnim ostakljenim stijenama na prvom i zadnjem krilu. </t>
  </si>
  <si>
    <t>4)</t>
  </si>
  <si>
    <t>5)</t>
  </si>
  <si>
    <t>6)</t>
  </si>
  <si>
    <t>dim. sš/sv (cm) = 560x255cm, trodjelna stijena  sa dvoja dvokrilna ostakljena zaokretna vrata (90+90cm)x255cm I srednjim ostakljenim, dijelom puna u visini 60 cm na donjem dijelu, ostatak ostakljena, sa fiksnim stijenama na prvom i zadnjem krilu.</t>
  </si>
  <si>
    <t>ISTOČNO I ZAPADNO PROČELJE</t>
  </si>
  <si>
    <t>dim. sš/sv (cm) = 150/350 trodjelni prozor, 150/60 cm gornje otklopno krilo, 150/200cm dvokrilni zaokretni srednji dio, 150/60 cm gornje otklopno krilo.</t>
  </si>
  <si>
    <t>7)</t>
  </si>
  <si>
    <t>8)</t>
  </si>
  <si>
    <t xml:space="preserve">dim. sš/sv (cm) = 2K vrata sa nadsvjetlom 220/330 cm, ostakljeno otklopno nadsvjetlo dim. 110/110 cm, zaokretna dvokrilna vrata dim. 220/220 cm. </t>
  </si>
  <si>
    <t>9)</t>
  </si>
  <si>
    <t>dim. sš/sv (cm) = 1K prozor 90/90cm, zaokretno otklopni</t>
  </si>
  <si>
    <t>10)</t>
  </si>
  <si>
    <t xml:space="preserve">dim. sš/sv (cm) = prozor 30/200cm, dijelom pun u gornjem dijelu, u visini 100 cm, dijelom ostakljen  na donjem dijelu u visini 100 cm, zaokretan u donjem dijelu. </t>
  </si>
  <si>
    <t>11)</t>
  </si>
  <si>
    <t xml:space="preserve">dim. sš/sv (cm) = 90/330 cm, puna vrata unutar kojih se ugrađuje aluminijska rešetka ispuha zraka 90/110 cm, rešetka uključena stavkom. </t>
  </si>
  <si>
    <t>12)</t>
  </si>
  <si>
    <t xml:space="preserve">dim. sš/sv (cm) =2K zaokretna vrata 90/220, s bočnim ostaklenjim krilom,dijelom puna u visini 60 cm na donjem dijelu, dijelom ostakljena u visini 160 cm, zaokretna vrata </t>
  </si>
  <si>
    <t>13)</t>
  </si>
  <si>
    <t>dim. sš/sv (cm) = dim. sš/sv (cm) = prozor 100/300, dijelom ostakljen s otklopnim krilom u visini 60 cm na donjem dijelu, dijelom pun u visini 40 cm u gornjem dijelu I fiksinim srednjim ostakljenjem između otklopnih prozora</t>
  </si>
  <si>
    <t>14)</t>
  </si>
  <si>
    <t>dim. sš/sv (cm) =  250/380 fiksno ostakljena stijena, dvostruko kopelit staklo</t>
  </si>
  <si>
    <t>SJEVERNO PROČELJE</t>
  </si>
  <si>
    <t>15)</t>
  </si>
  <si>
    <t>dim. sš/sv (cm) =  prozor 90/140 cm, otklopno zaokretni</t>
  </si>
  <si>
    <t>16)</t>
  </si>
  <si>
    <t>dim. sš/sv (cm) = prozor 90/215 cm, iz tri dijela, otklopni i s fiksnom ispunom od mutnog stakla</t>
  </si>
  <si>
    <t>17)</t>
  </si>
  <si>
    <t>dim. sš/sv (cm) = prozor 200/85 cm, otklopni</t>
  </si>
  <si>
    <t>18)</t>
  </si>
  <si>
    <t>dim. sš/sv (cm) = prozor 80/60 cm, otklopni</t>
  </si>
  <si>
    <t>19)</t>
  </si>
  <si>
    <t xml:space="preserve">dim. sš/sv (cm) = fiksna stijena 120/240, dijelom puna u visini 60 cm na donjem dijelu, dijelom ostakljena dvostrukim kopilit staklom u visini 160 cm, fiksna </t>
  </si>
  <si>
    <t>20)</t>
  </si>
  <si>
    <t>dim. sš/sv (cm) = klizna stijena_vrata 240/240, dijelom puna u visini 60 cm na donjem dijelu, dijelom ostakljena u visini 180 cm, klizna</t>
  </si>
  <si>
    <t>21)</t>
  </si>
  <si>
    <t>dim. sš/sv (cm) = zaokretna vrtata 150/220, dijelom puna u visini 60 cm na donjem dijelu, dijelom ostakljena u visini 160 cm, jednokrilna, zaokretna s bočnim zaokretnim djelom s donjim klinom</t>
  </si>
  <si>
    <t>22)</t>
  </si>
  <si>
    <t>dim. sš/sv (cm) = zaokretna vrata 110/220, dijelom puna u visini 60 cm na donjem dijelu, dijelom ostakljena u visini 160 cm, jednokrilna, zaokretna</t>
  </si>
  <si>
    <t>23)</t>
  </si>
  <si>
    <t xml:space="preserve">dim. sš/sv (cm) = fiksno ostakljena stijena 250/160, </t>
  </si>
  <si>
    <t>24)</t>
  </si>
  <si>
    <t>dim. sš/sv (cm) = fiksna stijena 200/295,  ostakljena dvostrukim kopelit staklom</t>
  </si>
  <si>
    <t>25)</t>
  </si>
  <si>
    <t xml:space="preserve">dim. sš/sv (cm) = fiksna stijena 200/295,  puna, ispuna od 2x alu lima s ispunom ti pjenom </t>
  </si>
  <si>
    <t>VANJSKA ALUMINIJSKA STOLARIJA - UKUPNO</t>
  </si>
  <si>
    <t>VANJSKA ALUMINIJSKA STOLARIJA</t>
  </si>
  <si>
    <t>1.14.</t>
  </si>
  <si>
    <t>MONTAŽNI RADOVI - STAKLENA OGRADA</t>
  </si>
  <si>
    <t>1.14.1</t>
  </si>
  <si>
    <r>
      <t>Izrada, dobava i montaža samostojeće staklene ograde terase i unutarnjeg stubišta. Ograda visine 100 cm. Širina panela ograde cca 100 cm.  Staklo lamelirano 8+8mm. Ograda pričvršćena u gotovi U profil dimenzije  koji je pričvršćen u podnu ab ploču.U cijenu uključeno staklo, U profil, završna aluminijska lajsna za profil, sva spojna sredstva i brtvilo (purpen). Konačan izgled ograde i detalji izvedbe u dogovoru s projektantom. 
Obračun po m</t>
    </r>
    <r>
      <rPr>
        <vertAlign val="superscript"/>
        <sz val="10"/>
        <rFont val="Arial"/>
        <family val="2"/>
      </rPr>
      <t>1</t>
    </r>
    <r>
      <rPr>
        <sz val="10"/>
        <rFont val="Arial"/>
        <family val="2"/>
        <charset val="238"/>
      </rPr>
      <t xml:space="preserve"> ograde. </t>
    </r>
  </si>
  <si>
    <t>vanjska terasa</t>
  </si>
  <si>
    <t>unutarnje stubište</t>
  </si>
  <si>
    <t>1.15.</t>
  </si>
  <si>
    <t>MONTAŽMI RADOVI-STAKLENA - UKUPNO</t>
  </si>
  <si>
    <t>BRAVARSKI RADOVI - VATROOTPORNA VRATA</t>
  </si>
  <si>
    <t>VATROOTPRONA ČELIČNA BRAVARIJA S ALUMINIJSKOM OBLOGOM - UNUTARNJA</t>
  </si>
  <si>
    <t>1.15.1</t>
  </si>
  <si>
    <t xml:space="preserve">Vrata je potrebno opremiti panik okovom (panik poluga/kvaka -  cilindričnim uloškom, 2 kom panta i hidrauličkim zatvaračem. Svi okovi koji se stavljaju na vrata moraju bit certificirani da se mogu koristiti na protupožarnim vratima.  </t>
  </si>
  <si>
    <t>Obaveza izvođača je da prije izrade vrata napravi izmjeru otvora, izvrši provjere količine kao i smjer i način otvaranja na temelju izvedbene projektne dokumentacije i stanja na gradilištu, te potvrde završnu boju sa projektantom i investitorom .</t>
  </si>
  <si>
    <t>Obračun po komadu. U svemu prema protupožarnom elaboratu.</t>
  </si>
  <si>
    <t>1.15.1.1</t>
  </si>
  <si>
    <t xml:space="preserve">protupožarna vrata EI2 30-C, dim. građ. otvora  160/220cm </t>
  </si>
  <si>
    <t>1.15.1.2</t>
  </si>
  <si>
    <t>isto kao I 15.1 samo 1K vrata dim 110x220cm</t>
  </si>
  <si>
    <t>PRIPREMNI RADOVI - UKUPNO</t>
  </si>
  <si>
    <t>ZEMLJANI RADOVI - UKUPNO</t>
  </si>
  <si>
    <t>BETONSKI I ARMIRANOBETONSKI RADOVI - UKUPNO</t>
  </si>
  <si>
    <t>BRAVARSKI RADOVI - UKUPNO</t>
  </si>
  <si>
    <t>IZOLATERSKI RADOVI - UKUPNO</t>
  </si>
  <si>
    <t>ZIDARSKI RADOVI - UKUPNO</t>
  </si>
  <si>
    <t>GIPSKARTONSKI RADOVI - UKUPNO</t>
  </si>
  <si>
    <t>KROVOPOKRIVAČKI I LIMARSKI RADOVI - UKUPNO</t>
  </si>
  <si>
    <t>PODOPOLAGAČKI RADOVI - UKUPNO</t>
  </si>
  <si>
    <t>SOBOSLIKARSKO-LIČILAČKI RADOVI - UKUPNO</t>
  </si>
  <si>
    <t>FASADERSKI RADOVI - UKUPNO</t>
  </si>
  <si>
    <t>UNUTARSNJA STOLARIJA - UKUPNO</t>
  </si>
  <si>
    <t>MONTAŽNI RADOVI-STAKLENA OGRADA - UKUPNO</t>
  </si>
  <si>
    <t>BRAVARSKI RADOVI-VATROOTPORNA VRATA - UKUPNO</t>
  </si>
  <si>
    <t>BRAVARSKI RADOVI-VATROOTP. VRATA - UKUPNO</t>
  </si>
  <si>
    <t>Izbacivanje materijala uz rov na udaljenosti 2,0 m od ruba rova. Uz rub ostaviti bankinu od 80 cm radi komunikacije.</t>
  </si>
  <si>
    <t>U jediničnu cijenu potrebno je uračunati osiguranje od zarušavanje zemlje (razupiranje), te eventualno crpljenje podzemne ili oborinske vode. Uzima se prosječna dubina iskopa.</t>
  </si>
  <si>
    <t>Obračun se vrši po 1,0 m3 iskopanog materijala.</t>
  </si>
  <si>
    <t>a) iskop rova za kanalizacijske cijevi</t>
  </si>
  <si>
    <t>b) iskop rova za Vodovod i hidrantsku mrežu</t>
  </si>
  <si>
    <t>Iskop zemlje C kategorije za proširenje rova za vodomjerno okno,  reviziona okna, sabirnu jamu, separator, upojni bunar te cestovni slivnik.</t>
  </si>
  <si>
    <t>Obračun se vrši po 1,0 m3 iskopanog materijala, ostalo kao stavka 1.</t>
  </si>
  <si>
    <t>a) vodomjerno okno 400x200 (kom 1)</t>
  </si>
  <si>
    <t>b) revizijska okna (kom 7)</t>
  </si>
  <si>
    <t>c) sabirna jama 16.50x6.50x3.70 m (kom 1)</t>
  </si>
  <si>
    <t>d) upojni bunar 2.70x2.70x3.00 m (kom 2)</t>
  </si>
  <si>
    <t>e) cestovni slivnici DN500  (kom 5)</t>
  </si>
  <si>
    <t>Grubo i fino planiranje dna rova za polaganje kanalizacijskih i vodovodnih cijevi.</t>
  </si>
  <si>
    <t>Obračun se vrši po 1,0 m2 isplanirane površine.</t>
  </si>
  <si>
    <t>Nabava, doprema i razastiranje pijeska za polaganje cijevi. Posteljica od pijeska debljine 10 cm, a natkrivanja cijevi cca 30 cm od tjemena cijevi.</t>
  </si>
  <si>
    <t>Obračun se vrši po 1,0 m3 ugrađenog pijeska.</t>
  </si>
  <si>
    <t>Zatrpavanje rova nakon montaže i ispitivanja vodovodnih i kanalskih cijevi, sa materijalom iz iskopa. Prvi sloj iznad cijevi treba biti od sitnog materijala da ne bi došlo do oštećenja cijevi. Nasipavanje vršiti u slojevima od 20 cm uz pažljivo nabijanje.</t>
  </si>
  <si>
    <t>Odvoz preostale zemlje kamionima na gradsku deponiju na udaljenost od 10 km ili veću, u dogovoru sa Investitorom. Uračunat je utovar, istovar, te grubo planiranje na mjestu istovara. 
Obračun po m3.</t>
  </si>
  <si>
    <r>
      <t xml:space="preserve">Izrada, postavljanje i skidanje </t>
    </r>
    <r>
      <rPr>
        <sz val="10"/>
        <rFont val="Arial"/>
        <family val="2"/>
      </rPr>
      <t>prijelaza preko iskopanog rova. Stavkom je obuhvaćena izrada prelaza preko rova i zaštitna ograda odnosno obilježavanje ruba rova špagom i zastavicama na prometnim mjestima.</t>
    </r>
  </si>
  <si>
    <t>Obračun se vrši po kompletu postavljenih prijelaza.</t>
  </si>
  <si>
    <t>BETONSKI RADOVI</t>
  </si>
  <si>
    <t>Izrada vodomjernog okna za montažu priključnog cjevovoda te  smještaj potrebne vodovodne armature uključujući i glavne vodomjere. Vodomjerno okno je u tlu u zelenom pojasu uz pješački ulaz u objekt. Dimenzije svijetlog otvora vodomjernog okna  4,00x2,00m dok je svijetla visina 1,80m.</t>
  </si>
  <si>
    <t>Prije betoniranja obavezno provjeriti poziciju  i dimenzije vodomjernog okna sa komunalnim poduzećem.</t>
  </si>
  <si>
    <t>Beton je C30/37 XC2 s dodatkom aditiva za vodonepropusnost VDP2 - sustav "bijela kada", a izvedba je u dvostranoj oplati.</t>
  </si>
  <si>
    <t>Unutarnje stijenke i dno ožbukati cementnim mortom 1:2 do crnog sjaja i premazati zaštitnim vodonepropusnim sredstvom za bazene. Temeljna ploča, stropna ploča i svi zidovi su debljine 30cm.</t>
  </si>
  <si>
    <t>Konstruktivno armirati stijenke minimalno Q785 obostrano uz dodatke.  Prodor cijevi kroz zidove okna izvesti vodonepropusno, cijevi položiti kroz umetak kojim se osigurava vodonepropustan spoj cijevi i betonske stijenke vodomjernog okna i terena. Poklopci su  vodotijesni lijevano željezni vel.60/60  nosivosti B125. Za ulazak u okno ugraditi stupaljke profila 18 mm na razmak 30cm, inox 2xL nosače.</t>
  </si>
  <si>
    <t>U oknu izvesti upuštenje dimenzije 0,60x0,60 i dubine 0,70 radi smještaj muljne pumpe za crpljenje nakupljene vode. Na šaht se smješta Inox rešetka 60x60cm.</t>
  </si>
  <si>
    <t>Obračun se vrši po kompletu izvedenog vodomjernog okna uključivo oplatu zidova i ploča, s podupiranjem, gumene ili bubreće trake na spoju betona, sve prenose materijala itd.  Posebno su unutar stavke navedeni neki dijelovi radi lakše procjene vrijednosti radova. Iskop, zatrpavanje i unutarnja "armatura" obrađeni su u posebnim stavkama troškovnika. U svemu prema detaljnom nacrtu.</t>
  </si>
  <si>
    <t>Izrada vodonepropusne sabirne jame za prihvat otpadnih sanitarno fekalnih otpadnih voda. Dimenzije komore je svijetlog otovora 10,00x4,00m dok je svijetla visina 2,80m sa otvorima u ploči dimenzija 0.60x0.60m za kontrolu i pražnjenje komore.</t>
  </si>
  <si>
    <t>Konstruktivno armirati stijenke minimalno Q785 obostrano uz dodatke.  Prodor cijevi kroz zidove okna izvesti vodonepropusno, cijevi položiti kroz umetak kojim se osigurava vodonepropustan spoj cijevi i betonske stijenke sabirne jame i terena. Poklopac je  vodo i plino tjesni lijevano željezni vel.60/60  nosivosti B125. Za ulazak u sabirnu jamu ugraditi stupaljke profila 18 mm na razmak 30cm, inox 2xL nosače. Sabirnu jamu odzračivati sa odzračnom cijevi NO100mm na terenu sa izvedbom odračne kape na kraju cjevovoda.</t>
  </si>
  <si>
    <t>Obračun se vrši po kompletu izvedene sabirne jame uključivo oplatu zidova i ploča, s podupiranjem, gumene ili bubreće trake na spoju betona, sve prenose materijala itd.  Posebno su unutar stavke navedeni neki dijelovi radi lakše procjene vrijednosti radova. Iskop, zatrpavanje i unutarnja "armatura" obrađeni su u posebnim stavkama troškovnika. U svemu prema detaljnom nacrtu.</t>
  </si>
  <si>
    <r>
      <t xml:space="preserve">Montaža i betoniranje </t>
    </r>
    <r>
      <rPr>
        <sz val="10"/>
        <color indexed="8"/>
        <rFont val="Arial"/>
        <family val="2"/>
      </rPr>
      <t>cestovnog slivnika a taložnicom za odvodnju oborinskih voda sa  platoa na nivou podruma.
Cestovni slivnik sa taložnicom se izrađuje od montažnih tvornički pripravljenih betonskih elemenata kružnog presjeka DN50cm od betona klase C 40/45 na mjestima prema rasporedu iz projekta. Cestovni slivnik se  obetonirava u oplati iz betona C 16/20. Debljina zidova i betonske ploče 15 cm. Ploča se izvodi od betona C30/37 u koju se ostavlja otvor za izljevnu lijevano željeznu rešetku. Visina slivnika je min. 2 m, te dubina taložnica, min 1,0 m. Priključak slivnika na reviziono okno izvodi se slivničkim vezama u betonskoj podlozi i oblozi. Na slivnik se ugrađuje rešetka s okvirom dimenzija 400x400mm, nosivosti 400 kN.</t>
    </r>
  </si>
  <si>
    <t>Obračun se vrši po kompletu izvedenog cestovnog slivnika uključivo oplatu zidova i ploča, s podupiranjem, gumene ili bubreće trake na spoju betona, sve prenose materijala itd.  U svemu prema detaljnom nacrtu.</t>
  </si>
  <si>
    <t>Obračun po m3 pripravljenog betona sa potrebnim prijevozom i prijenosima.</t>
  </si>
  <si>
    <t>Obetoniravanje cijevi temeljne kanalizacije izvan objekta koja je na manjoj dubini 80cm od završne kote terena.
Obetoniranje se radi sa betonom C 20/25 debljine minimalne debljine 10cm sa utoškom betona cca 0,09 m³ za cijev NO 160mm odnosno 0,11 m³ za cijev NO200mm po dužnom metru cijevi. U cijenu uključena izrada, postavljanje i skidanje oplate za betonska uporišta s potrebnim prenosima gradnje na 50 m.</t>
  </si>
  <si>
    <t xml:space="preserve">Unutarnje stijenke i dno ožbukati cementnim mortom 1:2 do crnog sjaja. Prije betoniranja, a osobito za ljetnih vrućih dana, treba drvenu oplatu i tlo obilno politi vodom da ne upijaju vodu iz betona. U gornjem dijelu okno je svedeno na svijetlu veličinu 60x60 cm.   Dobava i montaža lijevano-željeznog poklopca. Poklopac je veličine 60/60 cm nosivosti  C250.  U revizionom oknu ugraditi  lijevano željezne stupaljke na razmacima 30 cm. </t>
  </si>
  <si>
    <t>Obračun se vrši po komadu kompletno izvedenog revizionog okna, uključivo i oplatu zidova i ploča, sa podupiranjem, te sve prenose. Posebno su unutar stavke navedeni neki dijelovi radi lakše procjene vrijednosti radova. Iskop, zatrpavanje i unutarnja "armatura" obrađeni su u posebnim stavkama troškovnika. U svemu prema detaljnom nacrtu.</t>
  </si>
  <si>
    <t xml:space="preserve">Betoniranje revizionih okana 1,00x0,60 m i dubine od 0,80 do 1,20m. </t>
  </si>
  <si>
    <t>Obračun po m3 pripravljenog betona sa potrebnim prijevozom i prijenosima te ugradnjom za montažu linijskih kanalica</t>
  </si>
  <si>
    <t>Betoniranje, doprema betona za ugradnju linijskih kanalica  betonom C 20/25. Utrošak betona cca 0,3 m3/m kanalice.</t>
  </si>
  <si>
    <t>Betoniranje podloge za separator ulja dimenzija 150x150 cm. Debljine  postolja su 10 cm, a izode se betonom C 12/15.</t>
  </si>
  <si>
    <t>Betoniranje osiguranja cijevi vanjskog vodovoda i hidrantske mreže, betonskim blokovima C16/20, na mjestima račvanja, horizontalnih zavoja, ležaja hidranata, te uporišta na kraju cjevovoda kao i temelji za hidrantske ormariće uključivo pripremu, ugradbu betona, te svi prijenosi. 'U cijenu uključena izrada, postavljanje i skidanje oplate za betonska uporišta s potrebnim prenosima gradnje na 50 m.</t>
  </si>
  <si>
    <r>
      <t xml:space="preserve">Betoniranje, doprema i ugradnja AB </t>
    </r>
    <r>
      <rPr>
        <b/>
        <sz val="10"/>
        <rFont val="Arial"/>
        <family val="2"/>
        <charset val="238"/>
      </rPr>
      <t>prstena</t>
    </r>
    <r>
      <rPr>
        <sz val="10"/>
        <rFont val="Arial"/>
        <family val="2"/>
        <charset val="238"/>
      </rPr>
      <t xml:space="preserve"> na vrhu revizionih okana i separatora betonom C 20/25 za montažu poklopca. Utrošak betona cca 0,12 m3/kom i 30 kg armature/kom.</t>
    </r>
  </si>
  <si>
    <t>Obračun po komadu izvedenog A.B. prstena  pripravljenog od betona sa potrebnim prijevozom, prijenosom i ugradnjom.</t>
  </si>
  <si>
    <t>ZEMLJANI RADOVI - UKUPNO:</t>
  </si>
  <si>
    <t>BETONSKI RADOVI - UKUPNO:</t>
  </si>
  <si>
    <t>TEMELJNA KANALIZACIJA</t>
  </si>
  <si>
    <r>
      <t xml:space="preserve">Nabava, doprema i ugradnja punostjenih, neomekšanih </t>
    </r>
    <r>
      <rPr>
        <sz val="10"/>
        <color indexed="8"/>
        <rFont val="Arial"/>
        <family val="2"/>
      </rPr>
      <t xml:space="preserve">PVC-U kanalizacijskih cijevi  i fazonskih komada za sanitarno fekalnu o oborinsku temeljnu kanalizaciju.  Cijevi s integriranim utičnim kolčakom i uloženim brtvenim prstenom od sintetičnog kaučuka, prstenaste čvrstoće SN-8  (8 kN/m2). Cijevi se spajaju prema preporuci proizvođača cijevi,  potpuno vodonepropusno, a polažu se u za to pripremljene rovove. Fazonske komade uključiti u jediničnu cijenu mt cijevi i ne iskazuju se i ne obračunavaju posebno. U količinu uključeni i spojevi slivnika te kanalica na internu oborinsku kanalizaciju. </t>
    </r>
  </si>
  <si>
    <t>Obračun se vrši po 1,0 m kompletno ugrađene i spojene cijevi, uključujući i potrebne fazonske komade, sa svim potrebnim priborom za spajanje i prijenosima, te detekcijsku traku.</t>
  </si>
  <si>
    <t>NO 110 mm</t>
  </si>
  <si>
    <t>NO 160 mm</t>
  </si>
  <si>
    <t>NO 200 mm</t>
  </si>
  <si>
    <t>NO 250 mm</t>
  </si>
  <si>
    <t>NO 315 mm</t>
  </si>
  <si>
    <t>Nabava, doprema i montaža PE-HD tlačnih kanalizacijskih cijevi od tvrdog polietilena visoke gustoće za uradnju temeljne odvodnje kroz rezervoar/spremnik vode , uključivo i spajanje cijevi, a sve prema važećim propisma i uputama proizvođača za radni tlak 10 bara. U cijenu uključiti raznašanje cijevi i fazonskih komada, spuštanje, poravnavanje, međusobno spajanje PE-HD cijevi elektrootpornim zavarivanjem sa elektrospojnicama, u terenu polaganje na sloj pijeska 10 cm, te fazonske komade, uključivo svi prenosi. Cijevi unutar spremnika ovjesiti i fiksno pričvrstiti na svakih 1 metar.</t>
  </si>
  <si>
    <t>Obračun po mt kompletno montirane i ispitane tlačne kanalizacijske cijevi, uključivo fazonski komadi sa svim potrebnim priborom za spajanje i prijenosima.</t>
  </si>
  <si>
    <t xml:space="preserve">PE-HD NO150mm </t>
  </si>
  <si>
    <t>Obračun se vrši po komadu ugrađenog umetka sa gumenom brtvom uključujući i potrebne fazonske komade, sa svim potrebnim priborom za spajanje i prijenosima.</t>
  </si>
  <si>
    <t>Nabava, doprema i ugradnja umetaka s gumenom brtvom za spoj plastične kanalizacione cijevi na betonsko okno. Ugradnja uključuje precizno postavljanje prema niveleti kanala i visinskim kotama, privremeno pričvršćenje, te konačno zatrpavanje i učvršćenje VDP cementnom žbukom 1:2, sa zaglađivanjem u razini stijenke okna.</t>
  </si>
  <si>
    <t>DN 160 mm</t>
  </si>
  <si>
    <t>DN 200 mm</t>
  </si>
  <si>
    <t>DN 250 mm</t>
  </si>
  <si>
    <t>DN 315 mm</t>
  </si>
  <si>
    <t>Obračun se vrši po 1,0 m postavljenog linijskog kanala s pokrovnom rešetkom.</t>
  </si>
  <si>
    <t>Kanal  V200</t>
  </si>
  <si>
    <t>Rešetka C250</t>
  </si>
  <si>
    <t>Nabava, dobava i ugradnja separatora lakih tekućina iz centrifugalo lijevanog polietilena s mimotokom (bypassom). Separator mora biti konstruiran, izrađen i testiran,  nazivne veličine NS 6/30 (protok kroz separator / ukupni protok). Učinkovitost separatora mora zadovoljiti klasu I - lakih tekućina u izlaznoj vodi do 5mg/l. Separator mora biti siguran od djelovanja sila uzgona do visine podzemne vode najmanje 1m ispod poklopca separatora (bez dodatnog betoniranja). Separator mora imati koalescentni filtar koji se treba moći višekratno koristiti, a za potrebe čišćenja i održavanja jednostavno izvaditi. Separator mora imati sigurnosni plovak tariran na spec. težinu lakih tekućina kao osiguranje od nekontroliranog odljeva istih iz separatora.  Unutarnji elementi separatora trebaju biti izrađeni iz PEHD-a.</t>
  </si>
  <si>
    <r>
      <t xml:space="preserve"> Za ugradnju separatora ne smije se koristiti dodatno betoniranje. </t>
    </r>
    <r>
      <rPr>
        <sz val="10"/>
        <color indexed="8"/>
        <rFont val="Arial"/>
        <family val="2"/>
        <charset val="238"/>
      </rPr>
      <t>Separator mora ima integriranu taložnicu minimalne zapremnine 600 litara, minimalni kapacitet uskladištenih lakih tekućina 60 litara dok sveukupni volumen ne smije biti veći od 1000 lit. Uljev i izljev separatora moraju biti DN250</t>
    </r>
    <r>
      <rPr>
        <sz val="10"/>
        <rFont val="Arial"/>
        <family val="2"/>
        <charset val="238"/>
      </rPr>
      <t xml:space="preserve">, utični spoj s kliznom brtvom.
Dubina uljevne cijevi mjereno od kote poklopca do kote dna cijevi uljeva </t>
    </r>
    <r>
      <rPr>
        <sz val="10"/>
        <color indexed="8"/>
        <rFont val="Arial"/>
        <family val="2"/>
        <charset val="238"/>
      </rPr>
      <t>treba biti T= 1,6m</t>
    </r>
    <r>
      <rPr>
        <sz val="10"/>
        <rFont val="Arial"/>
        <family val="2"/>
        <charset val="238"/>
      </rPr>
      <t xml:space="preserve">. Separator se treba isporučivati s </t>
    </r>
    <r>
      <rPr>
        <sz val="10"/>
        <color indexed="8"/>
        <rFont val="Arial"/>
        <family val="2"/>
        <charset val="238"/>
      </rPr>
      <t>poklopcem klase nosivosti A15</t>
    </r>
    <r>
      <rPr>
        <sz val="10"/>
        <rFont val="Arial"/>
        <family val="2"/>
        <charset val="238"/>
      </rPr>
      <t>, svijetlog otvora promjera Ø600mm s natpisom: "SEPARATOR".</t>
    </r>
  </si>
  <si>
    <t>Obračun po kompletu ugrađenog separatora masti sa poklopcem do pune funkcije</t>
  </si>
  <si>
    <r>
      <t xml:space="preserve">Nabava materijala i izvedba </t>
    </r>
    <r>
      <rPr>
        <b/>
        <sz val="10"/>
        <rFont val="Arial"/>
        <family val="2"/>
        <charset val="238"/>
      </rPr>
      <t>upojnog zdenca</t>
    </r>
    <r>
      <rPr>
        <sz val="10"/>
        <rFont val="Arial"/>
        <family val="2"/>
        <charset val="238"/>
      </rPr>
      <t xml:space="preserve"> za infiltraciju oborinskih voda u teren. Upojni zdenac se izrađuje  betona C  20/25 okrugle svijetle veličine DN 1500mmm i dubine do ispucalih stijena cca 4,00cm. Gornji dio zatvoriti armirano betonskom pločom 1,00x1,00 sa otvorom 0,60x0,60m na koji izvesti lijevano željezni poklopac  sa hvataljkom dimenzija 0.60x0.60m.
Donji dio potrebno je perforirati. Okno upojnog bunara ispuniti kamenom. Obračun po komadu kompletno izvedenog upojnog bunara sa svim potrebnim materijalom. </t>
    </r>
  </si>
  <si>
    <t>Obračun se vrši po komadu kompletno izrađenog upojnog bunara  do pune funkcije.</t>
  </si>
  <si>
    <t>Nabava doprema i montaža protupovratne zaklopke NO160mm na kraju kanala sanitarno fekalne kanalizacije (unutar sabirne jame radi sprečavanja povratka voda iz jame u temeljnu kanalizaciju.</t>
  </si>
  <si>
    <t>Obračun se vrši po komadu montiranane protupovratne zaklopke do pune funkcije.</t>
  </si>
  <si>
    <t>Nabava, doprema i montaža podzemnog filtera za žljeb za filtriranje oborinskih voda (kišnice) koje se skupljaju sa krova, a prije priključenja na cisterne za akumulaciju oborinskih voda. Krovna površina prihvata jednog filtera je do 150m2.
Filter se sastoji od priključne pomične cijevi, poklopca koji se skida, fleksibilnog ublaživača dotoka vode na poklopcu, izvlačive košare filtera mrežice do 0,9 mm, kučišta filtera te odvodne cijevi prema spremniku vode. Minimalna udaljenost flltera od fasade je do 120mm kako bi se mogla vaditi košarica.
Najniži nosač žljeba pričvršćen na zid objekta treba biti viši od 270mm iznad tla, tako da se priključna cijev dužine od 150mm mogla podići dovoljno visoko.
Za nesmetano djelovanje filtera nužno je da se filterska košarica redovito prazni i pomoću četke i sredstava za ručno pranje posuđa.  Učestalost čišćenja je različita i individualno se određuje prilikom redovite kontrole.</t>
  </si>
  <si>
    <t>Obračun po kompletu ugrađenog kompaktnog podzemnog filtera za žljeb do pune funkcije.</t>
  </si>
  <si>
    <t>Izvedba probe na protočnost i vodonepropusnost izvedene kanalizacione mreže prema važećim tehničkim propisima, a prije zatrpavanja zemljom s pribavljanjem atesta o izvršenom ispitivanju.</t>
  </si>
  <si>
    <t>TEMELJNA KANALIZACIJA - UKUPNO:</t>
  </si>
  <si>
    <t>INSTALACIJA KANALIZACIJE</t>
  </si>
  <si>
    <t xml:space="preserve">Nabava, doprema i montaža PP cijevi za  sanitarno-fekalnu odvodnju te odzračivanje vertikala. Cijevi su s integriranim utičnim  kolčakom i gumenom brtvom. Učvršćenje i ovješenje  izvesti pomoću obujmica na svakih 1,00 - 2,00 m i kod svakog fazonskog komada (prema preporuci proizvođača cijevi). </t>
  </si>
  <si>
    <t>Cijevi i fazonske komade spajati gumenim brtvama odnosno po preporuci proizvođača, a potpuno nepropusno. U cijenu je potrebno uračunati potrebne fazonske komade.</t>
  </si>
  <si>
    <t>Obračun po 1,0 m' kompletno montirane i ispitane cijevi na vodonepropusnost.</t>
  </si>
  <si>
    <t>NO Ø 32 mm</t>
  </si>
  <si>
    <t>NO Ø 40 mm</t>
  </si>
  <si>
    <t>NO Ø 50 mm</t>
  </si>
  <si>
    <t>NO Ø 70 mm</t>
  </si>
  <si>
    <t>NO Ø100 mm</t>
  </si>
  <si>
    <t>Nabava, doprema i montaža lijevano željeznih odvodnih cijevi i fazonskih komada položenih kao nastavak oborisnke odvodnje po fasadi prije ulaska u teren.
Vidljiv dio cijevi (ukupno 2,0 m) oličeno u boju po izboru arhitekta.</t>
  </si>
  <si>
    <t>Obračun po m kompletno montirane, pričvršćene, izolirane, oličene i ispitane cijevi i fazonskih komada.</t>
  </si>
  <si>
    <t>NO Ø 100 mm</t>
  </si>
  <si>
    <t>cijevni čistač NO 110mm</t>
  </si>
  <si>
    <t>Obračun se vrši po komadu montirane odzračne kape ili rešetke.</t>
  </si>
  <si>
    <t>kapa DN Ø100 mm</t>
  </si>
  <si>
    <r>
      <t xml:space="preserve">Nabava, doprema i ugradnja </t>
    </r>
    <r>
      <rPr>
        <b/>
        <sz val="10"/>
        <rFont val="Arial"/>
        <family val="2"/>
        <charset val="238"/>
      </rPr>
      <t>revizijskih vratašca</t>
    </r>
    <r>
      <rPr>
        <sz val="10"/>
        <rFont val="Arial"/>
        <family val="2"/>
        <charset val="238"/>
      </rPr>
      <t xml:space="preserve"> s okvirom na vertikalama uz cijevne čistače. Vratašca s okvirom su svijetle veličine oko 300x300mm s mehanizmom za zatvaranje. Vanjski izgled vratašca prema obradi okolnih zidova (pločice, kamen, gips karton ili slično) sve prema nacrtu interijera. Postavljaju se uz cijevne čistače na fekalnim vertikalama  unutar objekta.</t>
    </r>
  </si>
  <si>
    <t>Obračun se vrši po komadu kompletno montiranih vratašca, uključujući sav potreban materijal.</t>
  </si>
  <si>
    <t>Nabava, doprema i montaža podnih slivnika od PE otporne na temperaturu od 85°C, DN110 vertikalni, sa protokom od 0,50 l/s, prirubnicom za prihvat odgovarajućeg pribora za spoj sa hidroizolacijom, umetkom zatvarača zadaha koji blokira miris i bez vode u sifonu, nastavnim okvirom podesivim po visini od 32 - 73 mm  tlocrtnih dimenzija od 150 x 150 mm sa mogućnošću odvodnje procjedne vode sa hidroizolacije, uljevnom rešetkom od 137 x 137 mm od lijevanog željeza nosivosti od 1.500 kg za ugradnju u kotlovnici (hidrostanici).</t>
  </si>
  <si>
    <t>Obračun po komadu kompletno montiranog podnog slivnika, izoliranog i priključenog na odvod.  Uključujući sav potreban materijal za ugradnju.</t>
  </si>
  <si>
    <t>Nabava, doprema i montaža podnih slivnika sa sifonom (plastični). Slivnik ima mehanički zapor protiv mirisa i pokriven kromiranom rešetkom čija se visina prilagođava debljini podne obloge. Podni slivnici se postavljaju u sanitarnim čvorovima.</t>
  </si>
  <si>
    <t>Obračun se vrši po komadu montiranog izoliranog i ispitanog podnog slivnika sa rešetkom.</t>
  </si>
  <si>
    <t>Nabava, doprema i montaža  Inox podnih industrijskih slivnika sa zaporom protiv mirisa, prirubnicom za uklještenje hidroizolacije i vertikalnim odvodom DN Ø100mm, košarice za skupljanje krupnog otpada te pokrovne mrežaste protuklizne dosjedne rešetki veličine od 200/200mm. Sve izrađeno iz inoxa. Visina rešetke se prilagođava debljini podne obloge,  a ugrađuju se u prostoru proizvodnje.</t>
  </si>
  <si>
    <t>Obračun se vrši po komadu montirane podnog podnog slivnika, izoliranog, ispitanog i spojenog na odvod, uključivši sav materijal za montažu.</t>
  </si>
  <si>
    <r>
      <t xml:space="preserve">Nabava, doprema i montaža  </t>
    </r>
    <r>
      <rPr>
        <b/>
        <sz val="10"/>
        <rFont val="Arial"/>
        <family val="2"/>
        <charset val="238"/>
      </rPr>
      <t>protupožarnih obujmica</t>
    </r>
    <r>
      <rPr>
        <sz val="10"/>
        <rFont val="Arial"/>
        <family val="2"/>
        <charset val="238"/>
      </rPr>
      <t xml:space="preserve"> F90 kao protupožarni brtveni element za gorive plastične cijevi koje prolaze kroz granice požarnih zona, odnosno sprečavanje širenja plamena i dima u ostale požarne sektore. Brtvljene vršiti masom atestiranom na vatrootpornost od 90 minuta, a prema važećim normama i općom dozvolom građevnog nadzora. </t>
    </r>
  </si>
  <si>
    <t>Obračun se vrši po  komadu kompletno montirane i pričvršćene protupožarne obujmice na prodore cijevi kroz požarne zone. U stavku uračunati sav potrebni pribor i spojni materijal.</t>
  </si>
  <si>
    <t>Napomena: za provode cijevi kroz gips kartonske zidove potrebne su dvije obujmice (sa obje strane zida).</t>
  </si>
  <si>
    <t xml:space="preserve">Nabava, doprema i montaža sifon za kondenzat sa vodenim i mehaničkim zatvaračem zadaha, sa priključkom  32 mm, izlazom DN32, protoka od 0,15 l/s, sa kraćenjem podesivom građevinskom zaštitom, poklopcem, izmjenjivim prozirnim sifonskim umetkom sa minimalno 50mm zaporne visine vodenog stupca i kuglom za blokadu mirisa u slučaju isparivanja vode iz sifona. </t>
  </si>
  <si>
    <t>Ispitivanje kanalizacije na protočnost i vodonepropusnost, prije zatvaranja šundova i zidova. Obračun se vrši po mt ispitane cijevi.</t>
  </si>
  <si>
    <t>INSTALACIJA VODOVODA</t>
  </si>
  <si>
    <t>Nabava, doprema i montaža PE-HD tlačnih cijevi od tvrdog polietilena visoke gustoće za sanitarnu mrežu u terenu, uključivo i spajanje cijevi, a sve prema važećim propisma i uputama proizvođača za radni tlak od 10 bara. U cijenu uključiti raznašanje cijevi i fazonskih komada duž rova, spuštanje u rov i poravnavanje, međusobno spajanje PE-HD cijevi elektrootpornim zavarivanjem sa elektrospojnicama, polaganje na sloj pijeska 10 cm, te fazonske komade, uključivo svi prenosi. Na mjestima gdje je nadsloj cijevi manji od 0,8 m potrebno ju je izolirati radi sprečavanja smrzavanja, a prepuraća se obetoniranje cijevi radi zaštite od podzemnih voda.</t>
  </si>
  <si>
    <t>Obračun po mt kompletno montirane i ispitane cijevi, uključivo fazonski komadi sa svim potrebnim priborom za spajanje i prijenosima.</t>
  </si>
  <si>
    <t xml:space="preserve">PE-HD NO100mm </t>
  </si>
  <si>
    <t xml:space="preserve">PE-HD NO25mm </t>
  </si>
  <si>
    <t>Nabava, doprema i ugradnja vodovodnih cijevi PP-R  ili PEX/c  i fazonskih komada  i spojnih komada, za horizontalani i vertikalni  razvod sanitarne pitke hladne, tople vode i recirukulacije koje se polažu pod stropom, u šundu i zidnim usjecima i u podu sa ugradnjom metalnih obujmica sa gumom na razmaku od 0,5 - 2,5 m.</t>
  </si>
  <si>
    <t>Izolacija cijevi ovisno o mjestu ugradnje prema preporuci proizvođača cijevi.</t>
  </si>
  <si>
    <t xml:space="preserve">Pod stropom na ravnim potezima dužim od 15,0m ugraditi kompenzacijski komad. </t>
  </si>
  <si>
    <t xml:space="preserve">Cijevna toplinska izolacija iz paronepropusnog pjenastog materijala koji ima zatvorene čelije, s=9 mm, komplet sa samoljepljivom trakom, ljepilom i originalnim cijevnim nosačima, za vodoopskrbni sustav, u oblozi kao proizvod alu lim. Materijal je  teško zapaljiv, samogasiv, nekapajući i ne prenosi vatru. </t>
  </si>
  <si>
    <t>Obračun se vrši po 1,0 mt kompletno montiranog, pričvršćenog, izoliranog i ispitanog cjevovoda, te sav potreban spojno brtveni materijal.</t>
  </si>
  <si>
    <t>U cijenu uključiti metalne obujmice sa gumom na razmaku 0,5x2,5 m, te šlicanje zida i zatvaranje istog mortom 1:3.</t>
  </si>
  <si>
    <t>NO 15mm</t>
  </si>
  <si>
    <t>NO 20mm</t>
  </si>
  <si>
    <t>NO 25mm</t>
  </si>
  <si>
    <t>NO 32mm</t>
  </si>
  <si>
    <t>Obračun se vrši po komadu kompletno montiranog  ventila sa kotačem.</t>
  </si>
  <si>
    <t xml:space="preserve">Nabava, doprema i montaža ventila s kotačem. </t>
  </si>
  <si>
    <t>Prije narudžbe armature na priključku i u vodomjernom oknu  potrebno je svu opremu uskladiti sa nadležnim komunalnim poduzećem.</t>
  </si>
  <si>
    <t xml:space="preserve">Nabava, doprema i montaža vodovodnih lijevano željeznih fazonskih komada i drugog spojnog materijala za pogonski tlak 10 bara, za montažu u vodomjernom oknu. Raznošenje fazonskih komada do mjesta ugradnje. Montaža prirubnicom brtvenim gumenim prstenom ili klingeritom, uključivo sav brtveni materijal s vijcima, te izolacija spojeva bitumenskim premazom. Fazonski komadi su od nodularnog lijeva i spajaju se sa PE-HD cijevima preko tipskih spojnica. Stavkom obuhvaćeni kompletni monterski i građevinski radovi, te potrebna armatura. </t>
  </si>
  <si>
    <t>Obračun se vrši po kompletno izvedenim montažnim radovima.</t>
  </si>
  <si>
    <t>VODOMJERNO OKNO</t>
  </si>
  <si>
    <t>spojnica na PE-HD  NO100 mm</t>
  </si>
  <si>
    <t>spojnica na PE-HD  NO40 mm</t>
  </si>
  <si>
    <t>FF NO100 mm, l=600mm</t>
  </si>
  <si>
    <t>zasun NO100 mm</t>
  </si>
  <si>
    <t>zasun NO25 mm</t>
  </si>
  <si>
    <t xml:space="preserve">T komad NO100/50mm </t>
  </si>
  <si>
    <t xml:space="preserve">T komad NO50/50mm </t>
  </si>
  <si>
    <t xml:space="preserve">Q komad NO50mm </t>
  </si>
  <si>
    <t xml:space="preserve">X komad NO50mm </t>
  </si>
  <si>
    <t xml:space="preserve">MDK komad NO100mm </t>
  </si>
  <si>
    <t>Nepovratni ventil  ZOPT NO100 mm</t>
  </si>
  <si>
    <t>Nepovratni ventil  ZOPT NO40 mm</t>
  </si>
  <si>
    <t>Vodomjer hidrantske mreže - kombinirani  NO100mm</t>
  </si>
  <si>
    <t>Vodomjer sanitarne mreže NO25mm (sanitarna)</t>
  </si>
  <si>
    <t>Hvatać nečistoće NO100 mm</t>
  </si>
  <si>
    <t>Hvatač nečistoće NO25 mm</t>
  </si>
  <si>
    <t>Dobava i ugradnja vodovodne armature u vodomjerno okno. Prije narudžbe armature na priključku i u vodomjernom oknu  potrebno je svu opremu uskladiti sa nadležnim komunalnim poduzećem.</t>
  </si>
  <si>
    <t>Nabava, doprema i ugradnja u oplatu višedjelnih uvodnica od čeličnih cijevi NO40mm i ploča za vodonepropusni prolaz instalacija kroz betonske konstrukcije, uključivo sva brtvljenja, zatvaranje tipskim brtvenim elementima nakon polaganja cijevi,  te sav ostali rad i materijal do potpune funkcionalne gotovosti.</t>
  </si>
  <si>
    <t>NO 25 mm</t>
  </si>
  <si>
    <t>NO 100 mm</t>
  </si>
  <si>
    <t>Izvedba priključka internog vodoopskrbnog cjevovoda na javni vodoopskrbni cjevovod. Stavkom obuhvaćeni kompletni monterski i građevinski radovi (iskop, prekop ceste, polaganje cijevi, zatrpavanje, odvoz viška materijala i dovođenje prekopa ceste u prvobitno stanje). Stavka obuhvaća sve potrebne radove oko postavljanja privremene signalizacije, kao i njihovo uklanjanje po završetku radova, uključivo izradu elaborata i ishođenje suglasnosti za regulaciju prometa.</t>
  </si>
  <si>
    <t xml:space="preserve">Obračun se vrši po kompletno izvedenom priključku, uključujući sav potreban materijal, te eventualne troškove i takse. </t>
  </si>
  <si>
    <t>Tlačno ispitivanje i mehaničko čišćenje i ispiranje cjevovoda. Pranje i dezinfekcija cjevovoda sa utroškom potrebne vode i dezinfekcijskog materijala.</t>
  </si>
  <si>
    <t>Pribavljanje izjave o kvaliteti vode. Obračun po kompletu pribavljene izjave o kvaliteti vode od strabe Zavoda za javno zdravstvo.</t>
  </si>
  <si>
    <t>INSTALACIJA VODOVODA - UKUPNO:</t>
  </si>
  <si>
    <t>INSTALACIJE PROTUPOŽARNE ZAŠTITE</t>
  </si>
  <si>
    <t xml:space="preserve">Nabava, doprema i montaža PE-HD tlačnih cijevi od tvrdog polietilena visoke gustoće za vanjsku i unutrašnju hidrantsku mrežu uključivo i spajanje cijevi, a sve prema važećim propisma i uputama proizvođača za radni tlak od 10 bara. U cijenu uključiti raznašanje cijevi i fazonskih komada duž rova, spuštanje u rov i poravnavanje, međusobno spajanje PE-HD cijevi elektrootpornim zavarivanjem sa elektrospojnicama, polaganje na sloj pijeska 10 cm, te fazonske komade, uključivo svi prenosi. Na mjestima gdje je nadsloj cijevi manji od 1,0 m potrebno ju je izolirati radi sprečavanja smrzavanja. </t>
  </si>
  <si>
    <t xml:space="preserve">PE-HD NO100  </t>
  </si>
  <si>
    <t xml:space="preserve">Nabava, doprema i montaža čeličnih pocinčanih cijevi za instalacije unutarnje hidrantske mreže. Cijevi se polažu pod stropovima prizemlja, podu, uz zid, te u zidnim usjecima. Stavka obuhvaća sve potrebne spojnice, redukcije, fitinge, prijelazne komade na druge cijevi i potrebni ovjesni materijal. Cijevi se za zidove učvršćuju limenim obujmicama ili konzolama a za stropove limenim obujmicama. Stavka obuhvaća i označavanje trase instalacije tlocrtno i visinski. Cijevi se izoliraju ovisno o mjestu ugradnje sa antikorozivnom bitumenskom trakom u podu ili filcom pod stropom u zidu i zidnom usjeku. </t>
  </si>
  <si>
    <t>Obračun se vrši po 1,0 m kompletno montirane i izolirane cijevi prema mjestu ugradbe.</t>
  </si>
  <si>
    <t xml:space="preserve">Nabava, doprema i montaža protupožarne hidrostanice za povišenje i održavanje tlaka za unutarnju i vanjsku hidrantsku mrežu. Karakteristike hidrostanice:
Q=10,00 lit/sek; H=3,01 bara
Q=  2,50 lit/sek; H=3,55 bara.
</t>
  </si>
  <si>
    <t>Protupožarna stanica  s dvije paralelno spojene crpkemontirane na zajednički okvir, ulaznim i izlaznim kolektorom (sve od nehrđajućeg čelika), armaturom, ormarićem za upravljanje sa ugrađenom mikroprocesorom kontroliranom jedinicom s LCD zaslonom, mogućnošću automatske kaskadne kontrole crpki, frekventnom regulacijom, automatskom samokontrolom crpki te funkcijama zaštite i monitoringa crpki.  Hidro stanica moze raditi u režimu konstantnog i proporcionalnog tlaka. 
Mogućnost vanjske komunikacije putem eterneta. Postrojenje je kompletno opremljeno za protupožarni rad sa sklopkama u slučaju nužde, signalizacijom smetnje i signalizacijom rada (po crpki). Ugrađene crpke su vertikalne, in line crpke, s frekventno reguliranim motorima kompletno izrađene iz nehrđajućeg čelika te ugrađ. termičkom zaštitom.Sa hidrostanicom isporučiti i membranski spremnik kapaciteta od 25 lit. PN10bar te senzor tlaka za zaštitu od rada na suho.</t>
  </si>
  <si>
    <t>Tehničko rješenje, montažu i puštanje u pogon hidrostanice treba biti izvedeno od strane servisa ovlaštenog od proizvođača.</t>
  </si>
  <si>
    <t>Nabava, doprema i montaža limenih hidrantskih ormarića nadgradni i ugradbeni na zid. Ormarići su vel. 550x550x160 mm. U ormariću ima 20,0 mt trevira crijeva sa univerzalnom mlaznicom s ručkom i  priključkom na hidrantski nastavak, te ventil. Hidrant mora biti pravilno označen sa naljepnicom.</t>
  </si>
  <si>
    <t>Obračun se vrši po komadu montiranog limenog ormarića sa opremom za gašenje požara, do pune funkcije.</t>
  </si>
  <si>
    <t>Nabava, doprema i montaža vanjskih limenih hidrantskih ormarića sa opremom za gašenje požara. Postaviti u blizini nadzemnih hidranata.  Hidrantski ormarić mora biti pravilno označen sa naljepnicom.</t>
  </si>
  <si>
    <t xml:space="preserve">OGRANAK ZA HIDRANT NHY1 </t>
  </si>
  <si>
    <t>nadzemni hidrant NO100 mm (s kuglom)</t>
  </si>
  <si>
    <t xml:space="preserve">ulična kapa za zasun </t>
  </si>
  <si>
    <t>lučni komad sa stopalom NO100, N90°</t>
  </si>
  <si>
    <t>zasun NO100</t>
  </si>
  <si>
    <t xml:space="preserve">teleskopsko vreteno sa zaštitnom cijevi </t>
  </si>
  <si>
    <t>spojni komad sa prirubnicama FF NO100, l=200mm</t>
  </si>
  <si>
    <t>spojni komad sa prirubnicama Rd=FF NO100, l=800/1000mm</t>
  </si>
  <si>
    <t>kugla za pražnjenje</t>
  </si>
  <si>
    <t xml:space="preserve">spojnica lj.ž cijev za PE-HD  NO100mm  </t>
  </si>
  <si>
    <t xml:space="preserve">OGRANAK ZA HIDRANT NHY2 </t>
  </si>
  <si>
    <t>PRIKLJUČAK HIDROSTANICE</t>
  </si>
  <si>
    <t xml:space="preserve">Q komad NO100mm </t>
  </si>
  <si>
    <t xml:space="preserve">T komad NO100/100mm </t>
  </si>
  <si>
    <t>zasun s plovkom NO100</t>
  </si>
  <si>
    <t>nepovratni ventil NO100mm</t>
  </si>
  <si>
    <t>FFR komad NO100/50mm</t>
  </si>
  <si>
    <t>FF komad NO100mm  l=1000mm</t>
  </si>
  <si>
    <t>FF komad NO100mm  l=500mm</t>
  </si>
  <si>
    <t>FF komad NO100mm  l=200mm</t>
  </si>
  <si>
    <t>usisna košara NO100mm</t>
  </si>
  <si>
    <t>Nabava, doprema i montaža vodovodnih lijevano željeznih fazonskih komada i drugog spojnog materijala za pogonski tlak 10 bara, za montažu na hidrantima, hidrostanici i spremniku vode. Raznošenje fazonskih komada do mjesta ugradnje. Montaža prirubnicom brtvenim gumenim prstenom ili klingeritom, uključivo sav brtveni materijal s vijcima, te izolacija spojeva bitumenskim premazom. Fazonski komadi su od nodularnog ljeva i spajaju se sa PE-HD cijevima preko tipskih spojnica. Stavkom obuhvaćeni kompletni monterski i građevinski radovi, te potrebna armatura.</t>
  </si>
  <si>
    <t>Nabava, doprema i ugradnja u oplatu višedjelnih uvodnica od čeličnih cijevi od DN50mm i ploča za vodonepropusni prolaz instalacija kroz betonske konstrukcije, uključivo sva brtvljenja, zatvaranje tipskim brtvenim elementima nakon polaganja cijevi,  te sav ostali rad i materijal do potpune funkcionalne gotovosti.</t>
  </si>
  <si>
    <t>NO Ø100  mm</t>
  </si>
  <si>
    <t>Obračun se vrši po m' kompletno očišćene, isprane i ispitane cijevi hidrantske mreže.</t>
  </si>
  <si>
    <t>Pribavljanje izjave o izvršenoj tlačnoj probi odnosno ishođenje dokumentacije za dobivanje Zapisnika i provjeri stabilnog sustava zaštite od požara od ovlaštene ustanove.</t>
  </si>
  <si>
    <t>INSTALACIJE PROTUPOŽ. ZAŠTITE - UKUPNO:</t>
  </si>
  <si>
    <t>4.7.</t>
  </si>
  <si>
    <t>SANITARNI PREDMETI</t>
  </si>
  <si>
    <t>Sanitarni predmeti i armature dati su informativno, veličinu, boju i vrstu pojedinog sanitarnog predmeta i armaturu naručiti u dogovoru s investitorom odnosno projektantom arhitektom.</t>
  </si>
  <si>
    <t>Točne pozicije  opreme unutar proizvodnje, visine i profile priključaka za dovod i odvod vode za iste dogovoriti sa isporučiocem tehnološke opreme.</t>
  </si>
  <si>
    <t>4.7.1</t>
  </si>
  <si>
    <t>Obračun se vrši po komadu kompletno montiranog umivaonika, sa spojem na dovod i odvod, uključivši sav potreban materijal za montažu.</t>
  </si>
  <si>
    <t>4.7.2</t>
  </si>
  <si>
    <t>Nabava, doprema i montaža kompletnog umivaonika za osobe sa posebnim potrebama, koji se sastoji od: 
- umivaonika veličine prema detalju interijera I. klase sa maskom za sifon;
- armatura ima sistem uštede potrošnje vode minimalno 5 lit/min, mogućnost ograničavanja max. temperature na kartuši. Uključivo kutne ventile s filterom, te pričvrstni brtveni i spojni materijal potreban za ugradnju  te kromirani sifon sa ispustom Ø 32 mm i čep Ø 32 mm.</t>
  </si>
  <si>
    <t>4.7.3</t>
  </si>
  <si>
    <t>Nabava, doprema i montaža kompletnog WC-a, za montažu u sanitarnim čvorovima  koji se sastoji od:
- samostojeće WC školjke sa sjedalom i poklopcem sa amortizerima I. klase;
- vodokotlića je niskomontirani komplet sa armaturom i isplavnom cijevi Ø 50 mm. Kutni ventil sa kapom.</t>
  </si>
  <si>
    <t>Obračun se vrši po komadu kompletno montirane WC školjke, sa spojem na dovod i odvod, uključivši sav potreban materijal za montažu.</t>
  </si>
  <si>
    <t>4.7.4</t>
  </si>
  <si>
    <t>Nabava, doprema i montaža kompletnog WC-a za osobe sa posebnim potrebama za montažu u sanitarnim čvorovima za osobe sa posebnim potrebama koji se sastoji od :
- samostojeće WC školjke sa sjedalom i poklopcem sa amortizerima I. klase;
- vodokotlića je visokomontažni sa poteznim lančićem, komplet sa armaturom i isplavnom cijevi Ø 50 mm. Kutni ventil sa kapom.</t>
  </si>
  <si>
    <t>Obračun se vrši po komadu kompletno montiranog WC-a za osobe sa posebnim potrebama, sa spojem na dovod i odvod, te sav materijal za montažu.</t>
  </si>
  <si>
    <t>Obračun se vrši po komadu montiranih okretno-zaokretnih ručki i kliznih hvataljki.</t>
  </si>
  <si>
    <t>- okretno-zaokretne ručke</t>
  </si>
  <si>
    <t>- klizne hvataljke</t>
  </si>
  <si>
    <t>- prečke za hvataljke</t>
  </si>
  <si>
    <t>Obračun se vrši po komadu kompletno montirane tuš kade  sa spojem na dovod i odvod, uključivši sav potreban materijal za montažu.</t>
  </si>
  <si>
    <t>Nabava, doprema i montaža tuš kade koja se sastoji od:
 - tuš kade vel.90x90cm sa kabinom sa posmičnim vratima visoke kvalitete I. klase.
 - armatura je zidna jednoručna miješalica za toplu i hladnu vodu Ø 15 mm, sa šipkom istog proizvođača i pokretnim držačem tuša. Dva protočna ventila sa kapom te sifon za tuš kadu. Armatura ima mogućnost ograničavanja max.temperature na kartuši, a tuš konzola dužine oko 65cm s tuš ručkom. Stavka uključuje pričvrstni, brtveni i spojni materijal potreban za ugradnju.</t>
  </si>
  <si>
    <r>
      <t xml:space="preserve">Nabava, doprema i montaža kompletnog </t>
    </r>
    <r>
      <rPr>
        <b/>
        <sz val="10"/>
        <rFont val="Arial"/>
        <family val="2"/>
        <charset val="238"/>
      </rPr>
      <t>pisoara</t>
    </r>
    <r>
      <rPr>
        <sz val="10"/>
        <rFont val="Arial"/>
        <family val="2"/>
        <charset val="238"/>
      </rPr>
      <t xml:space="preserve"> za montažu u sanitarnom čvoru, koji se sastoji od:
- keramičkog pisoara  I. klase kvalitete 
- podžbuknog elementa za pisoar kao za montažu u suho montažne zidove ili obloge, slijedećih tehničkih karakteristika:
min debljina ugradnje 100mm  (do 200mm sa original setom za pričvršćenje), visina ugradnje od 1300mm, nosivim okvirom od čelika, elektrostatski lakiran bojom, visinski pomičnom konzolama za prilagodbu dimenzijama pisoara, građevinskim setom za ispiranje pisoara sa integriranim zapornim ventilom, sa zaštitom od buke, pogodno za prihvat seta za mehaničko ili infracrveno uključivanje (6 V, ili 230 V), priključkom armatura 1/2" UN, odvodnim koljenom DN 50, s cijevi za ispiranje i dovodnom garniturom samoljepljivom flanžom za brtvljenje, pričvrsnim materijalom za pričvršćenje elementa na pod, samouvrtnim vijcima za pričvršćenje na montažni zid, otvori ∅ 11 mm za pričvršćivanje na čvrsti zid i međusobno povezivanje ugradbenih elemenata.</t>
    </r>
  </si>
  <si>
    <t>Obračun se vrši po komadu kompletno montiranod pisoara, sa spojem na dovod i odvod vode, uključivši sav potreban materijal za montažu.</t>
  </si>
  <si>
    <t>Nabava, doprema i montaža vindabone, visoke kvalitete.</t>
  </si>
  <si>
    <t>Armatura je zidna sa holenderom Ø 15 mm za hladnu vodu sa sifonom, čepom Ø 40 mm te kutni ventil.</t>
  </si>
  <si>
    <t>Obračun se vrši po komadu kompletno montirane vindabone, sa spojem na dovod i odvod vode, uključivši sav potreban materijal za montažu (postaviti u strojarnici i krovištu).</t>
  </si>
  <si>
    <t>Točnu poziciju dovoda i odvoda vode dogovoriti sa isporučiocem opreme.</t>
  </si>
  <si>
    <t>U cijenu uključiti kompletno postavljanjih proizvodnih uređaja sa spojem na dovod i odvod vode i sav potreban pomoćni materijal za montažu.</t>
  </si>
  <si>
    <t>Obračun se vrši po komadu montiranog ventila sa holanderom.</t>
  </si>
  <si>
    <t>Nabava, doprema i montaža ventila na hladnu vodu i toplu vodu profila 15 mm  sa holenderom te potreban pomoćni materijal za odvodnju kod priključaka tehnološke opreme proizvodnje.</t>
  </si>
  <si>
    <t xml:space="preserve">hladna  voda </t>
  </si>
  <si>
    <t>Ogledala se postavljaju iznad svakog umivaonika i vindabone.</t>
  </si>
  <si>
    <t>Obračun se vrši po komadu izrađenog i montiranog ogledala uključujući sav potreban materijal za montažu. Ogledala se postavljaju iznad umivaonika.</t>
  </si>
  <si>
    <t>Postaviti  u sanitarijama osoba sa posebnim potrebama.</t>
  </si>
  <si>
    <t>Obračun se vrši po komadu montiranog ogledala.</t>
  </si>
  <si>
    <t>Postaviti uz umivaonike.</t>
  </si>
  <si>
    <t>Obračun se vrši po komadu montirane etažerke uključujući sav potreban materijal za montažu.</t>
  </si>
  <si>
    <t xml:space="preserve">Nabava, doprema i montaža polukristalnih ogledala izrađenih po posebnom nacrtu (interijer). Oblik i veličinu ogledala dogovoriti sa arhitektom. </t>
  </si>
  <si>
    <t>Nabava, doprema i montaža polukristalnog ogledala (veličine oko 45/60) ugrađeno u nosač s mogućnošću za nagib prema naprijed.</t>
  </si>
  <si>
    <t>Obračun se vrši po komadu montiranog zidnog držača za tekući sapun, uključujući sav potreban materijal za montažu.</t>
  </si>
  <si>
    <t>Nabava, doprema i montaža zidnog držača za tekući sapun.</t>
  </si>
  <si>
    <t>Obračun se vrši po komadu montiranog zidnog držača sapuna, uključujući sav potreban materijal za montažu. Držač se postavlja uz tuš.</t>
  </si>
  <si>
    <t>Obračun se vrši po komadu montiranog držača za ručnike, uključujući sav potreban materijal za montažu. Držač se postavlja uz tuš.</t>
  </si>
  <si>
    <t>Nabava, doprema i montaža držača za ručnike.</t>
  </si>
  <si>
    <t>Obračun se vrši po komadu montiranog držača za papirnate ručnike, uključujući sav potreban materijal za montažu.</t>
  </si>
  <si>
    <t>Nabava, doprema i montaža držača za papirnate ručnike.</t>
  </si>
  <si>
    <t>Držač za toaletni papir</t>
  </si>
  <si>
    <t>Nabava, doprema i montaža držača za toaletni papir koji se postavljaju uz WC školjku.</t>
  </si>
  <si>
    <t>Obračun se vrši po komadu montiranog zidnog držača toaletni papir, uključujući sav potreban materijal za montažu.</t>
  </si>
  <si>
    <t>Držač za rezervni toaletni papir</t>
  </si>
  <si>
    <t>Nabava, doprema i montaža držača za rezervni toaletni papir koji se postavljaju uz WC školjku.</t>
  </si>
  <si>
    <t>Obračun se vrši po komadu montiranog zidnog držača za rezervni toaletni papir, uključujući sav potreban materijal za montažu.</t>
  </si>
  <si>
    <t>WC četka</t>
  </si>
  <si>
    <t>Nabava, doprema i montaža WC četke sa držačem, koji se montira na zid uz WC školjku.</t>
  </si>
  <si>
    <t>Obračun se vrši po komadu montiranog zidne WC četke, uključujući sav potreban materijal za montažu.</t>
  </si>
  <si>
    <t>Obračun se vrši po komadu montirane vješalice, uključujući sav potreban materijal za montažu. Vješalica se postavlja uz tuš.</t>
  </si>
  <si>
    <t>Nabava, doprema i montaža jednostruke vješalice.</t>
  </si>
  <si>
    <t>Koševi za otpatke</t>
  </si>
  <si>
    <t xml:space="preserve">Nabava i doprema koševa za otpatke kapacitete od 5 lit. Postavljaju se pokraj svakog umivaonika, odnosno bloka umivaonika. </t>
  </si>
  <si>
    <t>Obračun se vrši po komadu nabavljenog koša za otpad.</t>
  </si>
  <si>
    <t>SANITARNI PREDMETNI - UKUPNO</t>
  </si>
  <si>
    <t>VRF i MULTI SPLIT SUSTAV</t>
  </si>
  <si>
    <t>Napomena:</t>
  </si>
  <si>
    <t>Sve stavke troškovnika obuhvaćaju dobavu i ugradnju navedene opreme i materijala, trošak organizacije gradilišta, potrebne energije, vode i odvodnje, horizontalnog i vertikalnog transporta, skladištenja materijala, korištenja skele i sl.</t>
  </si>
  <si>
    <t>Simultana i automatska promjena temperature isparavanja  radnog medija prema temperaturi okoliša omogućuje dodatne uštede energije i veći komfor zbog viših temperatura istrujanog zraka. Jedinica je opremljena sa pločastim izmjenjivačom topline [intercooler] koji omogućuje značajno poboljšanje efikasnosti kako u hlađenju tako i u grijanju. Uređaj je opremljen s "pump out/down" funkcijom koja omogućuje jednostavno servisiranje pojedinih dijelova sustava. Uređaji su EUROVENT certificirani (ili jednakovrijedni).</t>
  </si>
  <si>
    <t>Tehničke karakteristike:</t>
  </si>
  <si>
    <t>Priključna snaga:</t>
  </si>
  <si>
    <t>Tv = 35°C ST</t>
  </si>
  <si>
    <t>Tp = 27°C ST, 46%RH</t>
  </si>
  <si>
    <t>Tv= 7°C ST</t>
  </si>
  <si>
    <t>Tp = 20°C ST</t>
  </si>
  <si>
    <t>Raspoloživi ( integrirani) kapacitet @ Tok = -15 °C</t>
  </si>
  <si>
    <t>ESEER: 7,06</t>
  </si>
  <si>
    <t>Raspoloživi ( integrirani) kapacitet @ Tok = -15.0 °C</t>
  </si>
  <si>
    <t>UNUTARNJE JEDINICE</t>
  </si>
  <si>
    <t>Tehničke karakteristike uređaja:</t>
  </si>
  <si>
    <t>Pri standardnim Eurovent uvjetima:</t>
  </si>
  <si>
    <t>Temperaturni uvjeti:</t>
  </si>
  <si>
    <t>Tok=7°C, Tpol=65°C, ΔT=10°C</t>
  </si>
  <si>
    <t>Raspoloživi kapacitet grijanja:</t>
  </si>
  <si>
    <t>Kriterij jednakovrijednosti:</t>
  </si>
  <si>
    <t>Prema standardnim Eurovent uvjetima:</t>
  </si>
  <si>
    <t>Individualni upravljači</t>
  </si>
  <si>
    <t>Mogućnosti kontrole: on / off, režim rada, setpoint, brzina ventilatora i pozicija istrujnih lamela, grupno ili individualno upravljanje (on/off, režim i setpoint), regulacija temperature, kalendar, tjedni i dnevni programi  ograničavanje pristupa elektronskim upravljačima u sobama, ograničavanje temperaturnog raspona.</t>
  </si>
  <si>
    <t>Mogućnosti nadzora: grafički prikaz na računalu, rad unutarnjih i vanjskih jedinica, signalizacija greške, signalizacija zaprljanosti filtera na unutarnjim jedinicama, različite razine pristupa.</t>
  </si>
  <si>
    <t>Uređaj omogućuje zoniranje više temperaturnih zona za simultano upravljanje postavkama. Postavljanje 10 različitih thednih rasporeda za svaku unutarnju jedinicu.</t>
  </si>
  <si>
    <t>Cijevni razvod i puštanje u pogon</t>
  </si>
  <si>
    <t>Y-Račve za dvocijevni sustav:</t>
  </si>
  <si>
    <t xml:space="preserve"> Φ 6,4 mm</t>
  </si>
  <si>
    <t xml:space="preserve"> Φ 9,5 mm</t>
  </si>
  <si>
    <t xml:space="preserve"> Φ 12,7 mm</t>
  </si>
  <si>
    <t xml:space="preserve"> Φ 15,9 mm</t>
  </si>
  <si>
    <t xml:space="preserve"> Φ 19,1 mm</t>
  </si>
  <si>
    <t xml:space="preserve"> Φ 22,2 mm</t>
  </si>
  <si>
    <t xml:space="preserve"> Φ 28,6 mm</t>
  </si>
  <si>
    <t xml:space="preserve"> Φ 34,9 mm</t>
  </si>
  <si>
    <t>Toplinska izolacija cijevi rashladnog medija s parnom branom. Izolacija mora biti negoriva. U kompletu sa ljepilom, ljepljivom trakom i ostalim potrebnim materijalom. Debljina izolacije je 13 mm. Izolacija za koljena i fazonske komade se izraduje prilikom montaže.</t>
  </si>
  <si>
    <t xml:space="preserve">Toplinska izolacija za neizolirane cijevi u šipci </t>
  </si>
  <si>
    <t>Puštanje u pogon VRF sustava uključivo provjeru nepropusnosti freonske instalacije, vakumiranje i dopunjavanje rashladnog sredstva od strane ovlaštenog servisa uz izdavanje potrebnih uputa za korištenje, atesta i garancija. Puštanje u pogon ne sadrži spajanje cijevi i struje kao niti radnu tvar.</t>
  </si>
  <si>
    <t>Istrujavanje zraka je horizontalno što omogućuje jednostavnu ugradnju u arhitektonske niše i fasadno na konzole.</t>
  </si>
  <si>
    <t>Unutarnja  jedinica monosplit sustava sa maskom  predviđena za  montažu na zid, opremljena ventilatorom, izmjenjivačom topline s direktnom ekspanzijom freona, te svim potrebnim elementima za zaštitu, kontrolu i regulaciju uređaja i temperature.</t>
  </si>
  <si>
    <t>Tehničke karakteristike sustava:</t>
  </si>
  <si>
    <t>Napajanje: jednofazno, 220-240 V, 50 Hz</t>
  </si>
  <si>
    <t>N =0,25 / 1,10 / 1,60 kW</t>
  </si>
  <si>
    <t>Vanjska jedinica monosplit sustava u izvedbi dizalice topline zrak/zrak namijenjena za spoj na jednu unutarnju jedinicu kazetne izvedbe. Uređaj je namijenjen za vanjsku montažu - zaštićen od vremenskih utjecaja, s ugrađenim hermetičkim DC inverter kompresorima,  zrakom hlađenim kondenzatorom i svim potrebnim elementima za zaštitu, kontrolu i regulaciju uređaja i funkcionalni rad. Rashladni medij R-410A.</t>
  </si>
  <si>
    <t>Vanjske  jedinice</t>
  </si>
  <si>
    <t>Istrujavanje zraka je horizontalno što omogućuje jednostavnu ugradnju u arhitektonske niše i fasadno na konzole. Za vanjsku jedinicu potrebno je izraditi postolje minimalne visine 30cm od kote ravnog terena.</t>
  </si>
  <si>
    <t>COP: 4,50 (100% opterećenja)</t>
  </si>
  <si>
    <t>Slijedećih tehničkih karakteristika:</t>
  </si>
  <si>
    <t>3.1.25</t>
  </si>
  <si>
    <t>3.1.26</t>
  </si>
  <si>
    <t>3.1.27</t>
  </si>
  <si>
    <t xml:space="preserve">Regulacija i upravljanje </t>
  </si>
  <si>
    <t>3.1.28</t>
  </si>
  <si>
    <t>Senzor spremnika tople vode</t>
  </si>
  <si>
    <t>4-20mA</t>
  </si>
  <si>
    <t>0-100°C</t>
  </si>
  <si>
    <t>ispravljač izmjenične struje u istosmjernu te transformator s izlazom cca 15 – 30V</t>
  </si>
  <si>
    <t>3.1.29</t>
  </si>
  <si>
    <t>Energetski i komunikacijski kabeli između unutrašnjih i vanjskih jedinica, te između unutarnjih jedinica i daljinskih upravljača</t>
  </si>
  <si>
    <t>Liycyi 2×0,75mm2</t>
  </si>
  <si>
    <t>PP00 5x1,5mm2</t>
  </si>
  <si>
    <t>3.1.30</t>
  </si>
  <si>
    <t>PVC-U cijevi u šipci, za odvod kondenzata, skupa sa pripadajućim fazonskim komadima, ljepilom i Tubolit izolacijom debljine 4 mm. Stavka uključuje izradu svih potrebnih proboja i usjeka u zidovima i pločama. U stavku uračunati prijelaz-spoj  s unutarnje jedinice na PVC-U cijev</t>
  </si>
  <si>
    <t>Φ50</t>
  </si>
  <si>
    <t>Φ32</t>
  </si>
  <si>
    <t>3.1.31</t>
  </si>
  <si>
    <t>(sifoni, lukovi, račve)</t>
  </si>
  <si>
    <t>Spajanje cjevovoda kondenzata na vertikale odvodnje.</t>
  </si>
  <si>
    <t>3.1.32</t>
  </si>
  <si>
    <t>Izolacija cijevnog razvoda u vanjskom prostoru mineralnom vunom u oblozi od Al lima.</t>
  </si>
  <si>
    <t>3.1.33</t>
  </si>
  <si>
    <t>3.1.34</t>
  </si>
  <si>
    <t>Sitni potrošni materijal ( čelični tipli, vijci, podloške ) potrebni za montažu cjevovoda radnog medija i cjevovoda kondenzata kao: kisik, disuplin, žica za zavarivanje, listovi pila za željezo, željezo za ovješenje i konzole cjevovoda, jednostruke i dvostruke cijevne pričvrsnice, vijci, tipli, čvrste točke, čahure za prodor cjevovoda kroz zidove, brtveni materijal.</t>
  </si>
  <si>
    <t>3.1.35</t>
  </si>
  <si>
    <t>Pričvrsni materijal potreban za montažu vanjskih jedinica.</t>
  </si>
  <si>
    <t>3.1.36</t>
  </si>
  <si>
    <t>Prateći građevinski radovi potrebni za montažu navedene opreme i materijala. Izrada prodora, šliceva potrebnih za montažu instalacija. U stavku uključiti izradu šliceva za žičane upravljače unutarnjih jedinica u prostorijama. Nakon izvršene montaže i tlačne probe zazidavanje otvora i šliceva sa završnom obradom uključujući gletanje i bojanje zidova i stropova. Dovođenje u prvobitno stanje.</t>
  </si>
  <si>
    <t>3.1.37</t>
  </si>
  <si>
    <t>Betonski podesti  za montažu vanjskih jedinica. Dimenzije prema nacrtima. Visina postolja 20 cm.</t>
  </si>
  <si>
    <t>3.1.38</t>
  </si>
  <si>
    <r>
      <t>Ispuhivanje cijevnog razvoda i tlačna proba sa N2 (dušik) na 33 bara u trajanju 24 sata</t>
    </r>
    <r>
      <rPr>
        <sz val="9.5"/>
        <rFont val="Arial"/>
        <family val="2"/>
        <charset val="238"/>
      </rPr>
      <t xml:space="preserve">. Vakumiranje cijevnog razvoda sa nadopunjavanjem ekološkog plina R 410A u količini prema uputama proizvođača. </t>
    </r>
  </si>
  <si>
    <t>3.1.39</t>
  </si>
  <si>
    <t xml:space="preserve">Ispitivanje propusnosti odvoda kondenzata u trajanju od 24 sata. </t>
  </si>
  <si>
    <t>3.1.40</t>
  </si>
  <si>
    <t>Probni pogon postrojenja u trajanju od 24 sata  i dovođenje postrojenja u radno stanje uz pismeni izvještaj o postignutim parametrima.  Troškove energenata snosi Investitor</t>
  </si>
  <si>
    <t>3.1.41</t>
  </si>
  <si>
    <t>Pripremno završni radovi.</t>
  </si>
  <si>
    <t>VRF i MULTI SPLIT SUSTAV - UKUPNO:</t>
  </si>
  <si>
    <t>TOPLOVODNISUSTAV U KOTLOVNICI</t>
  </si>
  <si>
    <t>Protok (m3/h): 10-17</t>
  </si>
  <si>
    <t>Snaga (kW): 18-330</t>
  </si>
  <si>
    <t>- za priklupljanje podataka sa mjerila putem</t>
  </si>
  <si>
    <t>kabla, GSM-mreže ili preko interneta</t>
  </si>
  <si>
    <t xml:space="preserve">DN 65 Ø76,1 x 3,2 mm   </t>
  </si>
  <si>
    <t xml:space="preserve">DN 50 Ø60,3 x 2,9 mm   </t>
  </si>
  <si>
    <t xml:space="preserve">DN 40 Ø48,3 x 2,6 mm   </t>
  </si>
  <si>
    <t xml:space="preserve">DN 32 Ø42,4 x 2,6 mm   </t>
  </si>
  <si>
    <t xml:space="preserve">DN 25 Ø33,7 x 2,3 mm   </t>
  </si>
  <si>
    <r>
      <t>Termometar 0-120</t>
    </r>
    <r>
      <rPr>
        <sz val="10"/>
        <rFont val="Calibri"/>
        <family val="2"/>
        <charset val="238"/>
      </rPr>
      <t>°</t>
    </r>
    <r>
      <rPr>
        <sz val="10"/>
        <rFont val="Arial"/>
        <family val="2"/>
        <charset val="238"/>
      </rPr>
      <t>C  - NO15.</t>
    </r>
  </si>
  <si>
    <t>3.2.13</t>
  </si>
  <si>
    <t>Manometar 0-6 bar s manometarskom slavinom NO15.</t>
  </si>
  <si>
    <t>3.2.14</t>
  </si>
  <si>
    <t>Ventil za punjenje i pražnjenje NO15.</t>
  </si>
  <si>
    <t>3.2.15</t>
  </si>
  <si>
    <t>Odzračni lonac izrađen od čeličnih bešavnih cijevi DN65 duljine cca 300 mm komplet s automatskim odzračnim lončićem DN15, ručnom odzrakom s ventilom DN15, i spustom od čelične cijevi DN15, duljina cca 2,5 m, antikorozivno zaštićeno s dva premaza temeljne boje.</t>
  </si>
  <si>
    <t>3.2.16</t>
  </si>
  <si>
    <t>Membranska ekspanzijska posuda, vertikalna izvedba za ugradnju u instalacije grijanja, stavka uključuje zaporni ventil sa zaštitom od slučajnog zatvaranja. Ekspanzijska posuda je slijedećih karakteristika:</t>
  </si>
  <si>
    <t xml:space="preserve">- V=80 lit; </t>
  </si>
  <si>
    <t xml:space="preserve">- pmax=3 bar; </t>
  </si>
  <si>
    <t>3.2.17</t>
  </si>
  <si>
    <t>Membranska ekspanzijska visokotlačna posuda, vertikalna izvedba za ugradnju u instalacije PTV-a, stavka uključuje zaporni ventil sa zaštitom od slučajnog zatvaranja. Ekspanzijska posuda je slijedećih karakteristika:</t>
  </si>
  <si>
    <t xml:space="preserve">- V=35 lit; </t>
  </si>
  <si>
    <t xml:space="preserve">- pmax=10 bar; </t>
  </si>
  <si>
    <t>3.2.18</t>
  </si>
  <si>
    <t xml:space="preserve">Prirubnički ventil PN16 komplet s protuprirubnicama, brtvama i vijcima. </t>
  </si>
  <si>
    <t>DN 65 NP16</t>
  </si>
  <si>
    <t>DN 50 NP16</t>
  </si>
  <si>
    <t>3.2.19</t>
  </si>
  <si>
    <t xml:space="preserve">DN 65 </t>
  </si>
  <si>
    <t xml:space="preserve">DN 50 </t>
  </si>
  <si>
    <t>3.2.20</t>
  </si>
  <si>
    <t>Lijevano željezni hvatač nečistoće, kompletno s protuprirubnicama, brtvama i vijcima.</t>
  </si>
  <si>
    <t>Međuprirubnički propupovratni ventil komplet s protuprirubnicama, brtvama i vijcima (ugradnja iza cirkulacijskih crpki).</t>
  </si>
  <si>
    <t>DN 65 PN16</t>
  </si>
  <si>
    <t>DN 50 PN16</t>
  </si>
  <si>
    <t>3.2.21</t>
  </si>
  <si>
    <t>Kuglasti navojni ventil:</t>
  </si>
  <si>
    <t>NO40</t>
  </si>
  <si>
    <t>NO32</t>
  </si>
  <si>
    <t>NO25</t>
  </si>
  <si>
    <t>NO20</t>
  </si>
  <si>
    <t>Navojni filter:</t>
  </si>
  <si>
    <t>3.2.22</t>
  </si>
  <si>
    <t>3.2.23</t>
  </si>
  <si>
    <t>Navojni nepovratni ventil:</t>
  </si>
  <si>
    <t>3.2.24</t>
  </si>
  <si>
    <t xml:space="preserve">Granski zaporni i mjerni ventil s mogućnošću predregulacije protoka, za ugradnju u polaz ili povrat, s predregulacijom, dva mjerna priključka, sa integriranom zapornom slavinom i ispustom. Stavka obvezno uključuje jednokratno podešavanje protoka pomoću originalnog mjernog instrumenta, i izradu zapisnika o postignutim protocima. Ventili su s navojnim priključkom. </t>
  </si>
  <si>
    <t>DN50</t>
  </si>
  <si>
    <t>DN40</t>
  </si>
  <si>
    <t>Razdjelnik tople vode u kotlovnici izrađen od čelične bešavne cijevi DN100 duljine 1000 mm s 4 priključka. U stavku uključiti toplinsku izolaciju.</t>
  </si>
  <si>
    <t>3.2.25</t>
  </si>
  <si>
    <t>3.2.26</t>
  </si>
  <si>
    <t>Sabirnik tople vode u kotlovnici izrađen od čelične bešavne cijevi DN100 duljine 1000 mm s 4 priključka. U stavku uključiti toplinsku izolaciju.</t>
  </si>
  <si>
    <t>3.2.27</t>
  </si>
  <si>
    <t xml:space="preserve">Efikasan kompaktni solarni sustav za </t>
  </si>
  <si>
    <t xml:space="preserve">grijanje potrošne tople vode  sa </t>
  </si>
  <si>
    <t>beztlačnim solarnim krugom zagrijavanja</t>
  </si>
  <si>
    <t>Sastoji se od :</t>
  </si>
  <si>
    <t xml:space="preserve">1 solarna pumpna grupa sa kučištem i visoko efikasnom </t>
  </si>
  <si>
    <t>elektronskom pumpom</t>
  </si>
  <si>
    <t>3.2.28</t>
  </si>
  <si>
    <t>3.2.29</t>
  </si>
  <si>
    <t>Bakrene cijevi za solarni sustav DN15, 20 m, sastoji se od dvije izolirane bakrene cijevi i integriranog kabela za senzor temperature kolektora.</t>
  </si>
  <si>
    <t>Maksimalni radni tlak 10 bar. Dužina 20 m.</t>
  </si>
  <si>
    <t>3.2.30</t>
  </si>
  <si>
    <t>Priključni set za armaturnu solarnu grupu Pol/Pov, bakrena cijev na solarnu grupu.</t>
  </si>
  <si>
    <t>3.2.31</t>
  </si>
  <si>
    <t>Priključni set za kolektore Pol/Pov, bakrena cijev na kolektore.</t>
  </si>
  <si>
    <t>3.2.32</t>
  </si>
  <si>
    <t>Navojni elektrogrijač, za instalaciju u spremnik, dimenzije priključka 6/4".</t>
  </si>
  <si>
    <t>Isporuka elektrogrijača s ugrađenim termostatskim regulatorom (10 °C - 65 °C),</t>
  </si>
  <si>
    <t>Sigurnosnim graničnim termostatom 80°C s plastičnom kapom i vodozaštitom IP 54.</t>
  </si>
  <si>
    <t>Tehnički podaci:</t>
  </si>
  <si>
    <t>- Učin grijanja 4,5kW</t>
  </si>
  <si>
    <t>- Napon: 3x400V</t>
  </si>
  <si>
    <t>- Dužina: 500mm</t>
  </si>
  <si>
    <t>3.2.33</t>
  </si>
  <si>
    <t>Termostatski miješajući ventil  ¾".</t>
  </si>
  <si>
    <t>3.2.34</t>
  </si>
  <si>
    <t>Solarna protusmrzavajuća tekućina, mješavina, do-23°C, na bazi propilen glikola, sa zaštitom od korozije. Isporuka u plastičnom kanisteru 30 kg.</t>
  </si>
  <si>
    <t>3.2.35</t>
  </si>
  <si>
    <t>3.2.36</t>
  </si>
  <si>
    <t>3.2.37</t>
  </si>
  <si>
    <t xml:space="preserve">Krovni nosač horizontalnog profila. </t>
  </si>
  <si>
    <t>Za normalno opterećenje, podesiv.</t>
  </si>
  <si>
    <t>Izrada toplinske izolacije cjevovoda u toplinskoj stanici mineralnom vunom debljine prema pravilu struke u plaštu od aluminijskog lima debljine 0,75 mm.</t>
  </si>
  <si>
    <t>Čelični profili za izradu postolja, konzola, ovjesa, oslonaca i sl. za vođenje cjevovoda.</t>
  </si>
  <si>
    <t>3.2.38</t>
  </si>
  <si>
    <t>3.2.39</t>
  </si>
  <si>
    <t>3.2.40</t>
  </si>
  <si>
    <t>Mehaničko čišćenje cijevi i profila od hrđe, uz dva premaza temeljnom bojom.</t>
  </si>
  <si>
    <t>3.2.41</t>
  </si>
  <si>
    <t>Sitni potrošni materijal kao što su prirubnice, brtve, vijci, proturne cijevi, ovjesni i pričvrsni materijal, fazonski komadi, plin i žice za varenje, i sl.</t>
  </si>
  <si>
    <t>3.2.42</t>
  </si>
  <si>
    <t>p.c. Ø 20 mm</t>
  </si>
  <si>
    <t>p.c. Ø 25 mm</t>
  </si>
  <si>
    <t>p.c. Ø 32 mm</t>
  </si>
  <si>
    <t>3.2.43</t>
  </si>
  <si>
    <t>Dobava i ugradnja ventila za instalaciju sanitarne hladne i tople vode sljedećih količina i dimenzija:</t>
  </si>
  <si>
    <t>DN25; PN10</t>
  </si>
  <si>
    <t>DN32; PN10</t>
  </si>
  <si>
    <t>3.2.44</t>
  </si>
  <si>
    <t>Nepovratni ventil za instalaciju sanitarne hladne i tople vode sljedećih količina i dimenzija:</t>
  </si>
  <si>
    <t>3.2.45</t>
  </si>
  <si>
    <t>Sitni potrošni materijal za montažu opreme i materijala kao što su:</t>
  </si>
  <si>
    <t xml:space="preserve"> -  tipli, vijci, obujmice</t>
  </si>
  <si>
    <t xml:space="preserve"> -  materijal za spajanje cjevovoda</t>
  </si>
  <si>
    <t xml:space="preserve"> -  čvrste i klizne točke </t>
  </si>
  <si>
    <t xml:space="preserve"> -  ukrasne rozete</t>
  </si>
  <si>
    <t xml:space="preserve"> -  pričvrsni materijal</t>
  </si>
  <si>
    <t>Fino namještanje i regulacija, odzračivanje sustava, te mjerenje ostvarenih količina i kontrola funkcije sklopa automatske regulacije, uz pisano izvješće o postignutim parametrima, dokaza kvalitete i primopredaja radova. Troškovi pogonske energije nisu uključeni.</t>
  </si>
  <si>
    <t>3.2.46</t>
  </si>
  <si>
    <t>3.2.47</t>
  </si>
  <si>
    <t>Izrada i ljepljenje oznaka pojedinih elemenata instalacije koje moraju biti sinhronizirane s oznakama u elektro shemama, uključivo i strelica za oznaku vrste i smjera strujanja fluida. Oznake trebaju biti izrađene od samoljepljivih papirnih folija otpornih na vodu.</t>
  </si>
  <si>
    <t>Prosječna veličina oznake (60 x 20) mm</t>
  </si>
  <si>
    <t>3.2.48</t>
  </si>
  <si>
    <t>Građevinska pripomoć na uspostavi prodora u zidovima za prolaz cjevovoda.</t>
  </si>
  <si>
    <t>3.2.49</t>
  </si>
  <si>
    <t>Troškovi osiguranja i transporta, uključivo privremena i okončana čišćenja prostora izvođenja radova s odvozom otpada na gradsku deponiju te povrat preostalog materijala s gradilišta.</t>
  </si>
  <si>
    <t>3.2.50</t>
  </si>
  <si>
    <t>Izrada uputa za održavanje i korištenje opreme, puštanje u rad od strane ovlaštenih servisera, kontrola funkcionalnosti uz prethodne tlačne probe.</t>
  </si>
  <si>
    <t>Hladna i topla tlačna proba, punjenje instalacije, pražnjenje i ponovno punjenje radi ispiranja, odzračivanje, uz pisano izvješće o uspješno obavljenim probama i postignutim parametrima, probnim pogonom u trajanju od 48 sati i sudjelovanju pri puštanju u pogon, podešavanju i balansiranju s ovlaštenim serviserima i predstavnicima isporučioca opreme.</t>
  </si>
  <si>
    <t>3.2.51</t>
  </si>
  <si>
    <t>3.2.52</t>
  </si>
  <si>
    <t>Izrada i ugradba shema predmetne instalacije, s kratkim  uputama za korištenje, od kojih po jedna treba biti trajno zaštićena (plastificirana ili uokvirena i ustakljena), te montirana u toplinsku podstanicu.</t>
  </si>
  <si>
    <t>3.2.53</t>
  </si>
  <si>
    <t>Troškovi spajanja strojarske opreme električnim kabelima.</t>
  </si>
  <si>
    <t>Uz svaku stavku strojarske opreme obvezna je isporuka aplikacijskih električkih shema spajanja za povezivanje strojarske opreme (uključene sve potrebne tipove kabela, napojnih - energetskih i upravljačkih). Sheme treba predati izvođaću električkih radova.</t>
  </si>
  <si>
    <t>Izvođač električkih radova će položiti sve potrebne kabele i kabelske police nakon točnog pozicioniranja strojarskih uređaja. U stavku uključena sva oprema i rad potreban za elektro spajanje nove opreme i puštanje u rad.</t>
  </si>
  <si>
    <t>Sva potrebna ispitivanja veza između elemenata strojarske opreme.</t>
  </si>
  <si>
    <t>3.2.54</t>
  </si>
  <si>
    <t>Spajanje novougrađene opreme na postojeće uzemljenje kotlovnice te izdavanje atesta uzemljenja od ovlaštene ustanove.</t>
  </si>
  <si>
    <t>Troškovi ovlaštenih servisera prilikom ugradbe, nadzora nad ugradbom i puštanja u pogon i fine regulacije sustava. Stavka uključuje sve radove i sav eventualno potreban materijal za spajanje i namještanje opreme i elemenata automatske regulacije. Troškove pogonske energije snosi naručitelj.</t>
  </si>
  <si>
    <t>3.2.55</t>
  </si>
  <si>
    <t>Puštanje u pogon te primopredaja kompletne instalacije uz sve potrebne radnje, prikupljanje svih dokumenata i certifikata.</t>
  </si>
  <si>
    <t>3.2.56</t>
  </si>
  <si>
    <t>3.2.57</t>
  </si>
  <si>
    <t>Transport opreme i materijala na gradilište.</t>
  </si>
  <si>
    <t>TOPLOVODNI SUSTAV U KOTLOVNICI - UKUPNO:</t>
  </si>
  <si>
    <t>AUTOMATSKA REGULACIJA</t>
  </si>
  <si>
    <t>Elektrokomandno-upravljački ormar strojarnice oznake RO-TS. Isporučuje se kompletno ožičen i ispitan, sa svom potrebnom opremom za napajanje i upravljanje. Elektrokomandni ormar je zidne izvedbe u zaštiti IP 54, za unutarnju ugradnju. Signalizacija stanja elektromotornih potrošača prikazana je pomoću touch panela koji se ugrađuje na gornjoj ploči ormara (grafička aplikacija).
Ormar je dimenzija 1200x1000x300.</t>
  </si>
  <si>
    <t>Izrada tehničke dokumentacije za izvedbu koja uključuje:
-izradu strujne sheme ormara
-izrada tehnološke sheme s ucrtanim lokacijama osjetnika
-označavanje elemenata u prostoru</t>
  </si>
  <si>
    <t>3.3.5</t>
  </si>
  <si>
    <t>Radovi montaže i spajanja opreme u polju i elektrokomandnog ormara na prethodno  položene i ispitane kabele.</t>
  </si>
  <si>
    <t>3.3.6</t>
  </si>
  <si>
    <t>Specijalistički radovi na nivou opreme u polju.</t>
  </si>
  <si>
    <t>-nadzor nad ugradnjom opreme u polju</t>
  </si>
  <si>
    <t>-ugađanje opreme u polju</t>
  </si>
  <si>
    <t>-puštanje u rad</t>
  </si>
  <si>
    <t>-izrada uputstava za rad</t>
  </si>
  <si>
    <t>-obuka osoblja krajnjeg korisnika</t>
  </si>
  <si>
    <t>3.3.7</t>
  </si>
  <si>
    <t>Specijalistički radovi programiranja i puštanja u rad nivou DDC regulacije</t>
  </si>
  <si>
    <t>-izrada dokumentacije za izvedbu</t>
  </si>
  <si>
    <t>-programiranje DDC regulatora</t>
  </si>
  <si>
    <t>-statička i dinamička simulacija cjelogodišnjeg rada sustava</t>
  </si>
  <si>
    <t>-izrada funkcionalnih testiranja svih komponenti sustava (OQ test)</t>
  </si>
  <si>
    <t>-integracija VRF sustava preko BACnet/IP protokola</t>
  </si>
  <si>
    <t>-izrada potrebnih ispitnih listova</t>
  </si>
  <si>
    <t>3.3.8</t>
  </si>
  <si>
    <t>-spajanje DDC podstanice na korisničku ethernet mrežu</t>
  </si>
  <si>
    <t>-testiranje komunikacija</t>
  </si>
  <si>
    <t>-izrada i programiranje grafičkih prikaza</t>
  </si>
  <si>
    <t>-programiranje grafičkih prikaza</t>
  </si>
  <si>
    <t>-programiranje alarmnih prikaza</t>
  </si>
  <si>
    <t>-programiranje history prikaza</t>
  </si>
  <si>
    <t>-programiranje e-mail alarmiranja</t>
  </si>
  <si>
    <t>Specijalistički radovi programiranja na nivou grafičke vizualizacije unutar  WEB sučelja u DDC kontroleru. Vizualizacija i upravljenje sustavom predviđeno je i putem Internet pretraživača s bilo kojeg računala na mreži, a pristup sustavu je moguć samo uz odgovarajuća korisnička pristupna prava.</t>
  </si>
  <si>
    <t>Specijalistički radovi daljinskog praćenja rada sustava putem Internet konekcije s ciljem optimizacije rada, podešavanja parametara, otkrivanja skrivenih grešaka i pomoć kod održavanja i rukovanja sustavom u trajanju jedne godine od finalnog puštanja u rad i primopredaje.</t>
  </si>
  <si>
    <t>3.3.9</t>
  </si>
  <si>
    <t>AUTOMATSKA REGULACIJA - UKUPNO</t>
  </si>
  <si>
    <t>3.4.</t>
  </si>
  <si>
    <t>CENTRALNO GRIJANJE</t>
  </si>
  <si>
    <t>3.4.1</t>
  </si>
  <si>
    <t xml:space="preserve">DN 20 Ø26,9x 2,0 mm   </t>
  </si>
  <si>
    <t xml:space="preserve">DN 15 Ø21,3 x 2,0 mm   </t>
  </si>
  <si>
    <t>3.4.2</t>
  </si>
  <si>
    <t>debljina izolacije 13 mm, za cijevi:</t>
  </si>
  <si>
    <t>DN 65</t>
  </si>
  <si>
    <t>DN 50</t>
  </si>
  <si>
    <t xml:space="preserve">DN 40 </t>
  </si>
  <si>
    <t xml:space="preserve">DN 32 </t>
  </si>
  <si>
    <t xml:space="preserve">DN 25 </t>
  </si>
  <si>
    <t>DN 20</t>
  </si>
  <si>
    <t>DN 15</t>
  </si>
  <si>
    <t>3.4.3</t>
  </si>
  <si>
    <t>DN 32 PN16</t>
  </si>
  <si>
    <t>DN 25 PN16</t>
  </si>
  <si>
    <t>DN 20 PN16</t>
  </si>
  <si>
    <t>DN 15 PN16</t>
  </si>
  <si>
    <t>3.4.4</t>
  </si>
  <si>
    <t>Kuglasti, navojni ventil s leptirastom ručicom, PN16 dimenzije:</t>
  </si>
  <si>
    <t xml:space="preserve">DN15 </t>
  </si>
  <si>
    <t xml:space="preserve">DN20 </t>
  </si>
  <si>
    <t>DN25</t>
  </si>
  <si>
    <t>DN32</t>
  </si>
  <si>
    <t>3.4.5</t>
  </si>
  <si>
    <t xml:space="preserve">Radijatori su već tvornički predmontirani na zahtjevani broj članaka pomoću radijatorskih spojnica i klingerit brtvi te tvornički ispitani na tlak vode te opremljeni potrebnim redukcijama i brtvama. </t>
  </si>
  <si>
    <t>- 4 čl.  (kom 5)</t>
  </si>
  <si>
    <t>- 6 čl.  (kom 6)</t>
  </si>
  <si>
    <t>- 8 čl.  (kom 3)</t>
  </si>
  <si>
    <t>- 10 čl. (kom 5)</t>
  </si>
  <si>
    <t>- 12 čl. (kom 3)</t>
  </si>
  <si>
    <t>- 14 čl. (kom 1)</t>
  </si>
  <si>
    <t>- 20 čl. (kom 10)</t>
  </si>
  <si>
    <t>- 22 čl. (kom 9)</t>
  </si>
  <si>
    <t>Napomena: ukupno ima 42 radijatora i 576 članaka.</t>
  </si>
  <si>
    <t xml:space="preserve">Radijatorski zaporni ventil povrata (prigušnica) s mogućnošću priključka za ispusnu slavinu za ugradnju u povrat radijatora                                       </t>
  </si>
  <si>
    <t>3.4.6</t>
  </si>
  <si>
    <t>3.4.7</t>
  </si>
  <si>
    <t>3.4.8</t>
  </si>
  <si>
    <t>Termostatska radijatorska glava s plinskim punjenjem za javne prostore (dodatno oklopljena), za regulaciju temperature prostora, zaštitom od smrzavanja, zaštita od neovlaštene promjene temperature pomoću dva graničnika za fiksiranja postavne vrijednosti temperature, promjena postavke pomoću posebnog alata.</t>
  </si>
  <si>
    <t>3.4.9</t>
  </si>
  <si>
    <t>Ovjesni pribor za radijator (konzola, odstojnik).</t>
  </si>
  <si>
    <t>3.4.10</t>
  </si>
  <si>
    <t>Radijatorski odzračnik  1/2“</t>
  </si>
  <si>
    <t>3.4.11</t>
  </si>
  <si>
    <t>Radijatorska ispusna slavina 1/2“</t>
  </si>
  <si>
    <t>Antikorozivna zaštita čeličnih cijevi, uvarnih elemenata i nosača cijevi. U sklopu ove stavke uljučeno je odmašćivanje, ručno čišćenje površina i otprašivanje. Antikorozivna zaštita izvodi se sa dva premaza temeljnom bojom. Vidljivi dio instalacije grijanja premazuje se još sa završnim premazom u RAL-u po izboru arhitekta.</t>
  </si>
  <si>
    <t>3.4.12</t>
  </si>
  <si>
    <t>3.4.13</t>
  </si>
  <si>
    <t>Isporuka ovjesa, učvršćenja cjevovoda, čvrstih i kliznih točaka, cijevnih tuljaka na prolazu kroz zidove, ukrasne rozete iz plastičnih materijala na svim prolazima cijevi kroz podove i zidove, materijala za brtvljenje između cijevi i proturne cijevi iz elastičnog materijala i sl.</t>
  </si>
  <si>
    <t>3.4.14</t>
  </si>
  <si>
    <t>Odzračnik u kompletu s ventilom. Ugrađuje se u najviše točke sustava.</t>
  </si>
  <si>
    <t>3.4.15</t>
  </si>
  <si>
    <t xml:space="preserve"> -  lem za spajanje cjevovoda</t>
  </si>
  <si>
    <t xml:space="preserve"> -  elektrode, plin, kisik</t>
  </si>
  <si>
    <t>3.4.16</t>
  </si>
  <si>
    <t>Protupožarna masa za brtvljenje prolaza cijevi kroz granice požarnih sektora. PP masa sa pozitivnom atestnom dokumentacijom.</t>
  </si>
  <si>
    <t>3.4.17</t>
  </si>
  <si>
    <t>Ispitivanje instalacije  na nepropusnost prema propisima uz izdavanje atesta o nepropusnosti instalacije.</t>
  </si>
  <si>
    <t>3.4.18</t>
  </si>
  <si>
    <t>Fino namještanje i regulacija, odzračivanje sustava, te mjerenje ostvarenih količina, uz pisano izvješće o postignutim parametrima, dokaza kvalitete i primopredaja radova. Troškovi pogonske energije nisu uključeni.</t>
  </si>
  <si>
    <t>3.4.19</t>
  </si>
  <si>
    <t>Građevinska pripomoć na uspostavi prodora u zidovima za prolaz cjevovoda. U stavku uključiti izradu revizijskih otvora dim 50x50 cm za pristup opremi u šupljini spuštenog stropa (8 kom).</t>
  </si>
  <si>
    <t>3.4.20</t>
  </si>
  <si>
    <t>Transport materijala i opreme na gradilište.</t>
  </si>
  <si>
    <t>3.4.21</t>
  </si>
  <si>
    <t>3.4.22</t>
  </si>
  <si>
    <t>Izdavanje zapisnika o tlačnoj i funkcionalnoj probi ovjereno od ovlaštenog inženjera strojarstva, te primopredaja certifikata o ispitivanju uređaja po ovlaštenim ustanovama.</t>
  </si>
  <si>
    <t>CENTRALNO GRIJANJE - UKUPNO:</t>
  </si>
  <si>
    <t>3.5.</t>
  </si>
  <si>
    <t>ODSISNA VENTILACIJA SANITARIJA</t>
  </si>
  <si>
    <t>3.5.1</t>
  </si>
  <si>
    <t>3.5.2</t>
  </si>
  <si>
    <t>-          Napajanje: 230V, 1˜, 50 Hz,</t>
  </si>
  <si>
    <t>Uz ventilator se isporučuju:</t>
  </si>
  <si>
    <t xml:space="preserve">Ventilacijska  rešetka, prikladna za ugradnju u vratno krilo, za prestrujavanje zraka između prostorija. Sastoji se od čeonog okvira s jednim redom nepomičnih, kutnih lamela, koje omogućuju neprovidnost Ugradnja preko vidljivog vijčanog pričvršćenja (upuštena rupa). </t>
  </si>
  <si>
    <t>3.5.3</t>
  </si>
  <si>
    <t>3.5.4</t>
  </si>
  <si>
    <t xml:space="preserve">Zračni ventil za odis zraka </t>
  </si>
  <si>
    <t>- Ø100         s = 0,6 mm</t>
  </si>
  <si>
    <t>3.5.5</t>
  </si>
  <si>
    <t>3.5.6</t>
  </si>
  <si>
    <t>3.5.7</t>
  </si>
  <si>
    <t>Transport opreme, alata i materijala na gradilište, te odvoz preostalog materijala i alata s gradilišta.</t>
  </si>
  <si>
    <t>ODSISNA VENTILACIJA SANITARIJA - UKUPNO:</t>
  </si>
  <si>
    <t>VRF I MULTI SPLIT SUSTAV - UKUPNO</t>
  </si>
  <si>
    <t>2.</t>
  </si>
  <si>
    <t>6.</t>
  </si>
  <si>
    <t>TOPLOVODNI SUSTAV U KOTLOVNICI - UKUPNO</t>
  </si>
  <si>
    <t>CENTRALNO GRIJANJE - UKUPNO</t>
  </si>
  <si>
    <t>ODSISNA VENTILACIJA SANITARIJA - UKUPNO</t>
  </si>
  <si>
    <t>7.</t>
  </si>
  <si>
    <t>PROMETNICE</t>
  </si>
  <si>
    <t>GEODETSKI RADOVI</t>
  </si>
  <si>
    <t>U stavci je obuhvaćeno:</t>
  </si>
  <si>
    <r>
      <t>Iskolčenje trase i objekata (prometnica s infrastrukturom) obuhvaća sva geodetska mjerenja, kojima se podaci iz projekta prenose na teren ili s terena u projekte, osiguranje osi iskolčene trase, profiliranje, obnavljanje i održavanje iskolčenih oznaka na terenu za sve vrijeme građenja, odnosno do predaje radova investitoru. 
Obračun po m</t>
    </r>
    <r>
      <rPr>
        <vertAlign val="superscript"/>
        <sz val="10"/>
        <rFont val="Arial"/>
        <family val="2"/>
      </rPr>
      <t>2</t>
    </r>
    <r>
      <rPr>
        <sz val="10"/>
        <rFont val="Arial"/>
        <family val="2"/>
      </rPr>
      <t xml:space="preserve"> iskolčene trase.</t>
    </r>
  </si>
  <si>
    <t>Pregled cjelokupne građevine sa nadzornim inženjerom za elektoinstalacije. Na licu mjesta definirati vrstu radova, definirati ostale trase (kanalizacija, vodovod..), odrediti vertikale usponskih vodova, mjesta i način proboja instalacija kroz etaže itd...</t>
  </si>
  <si>
    <t>PRIPREMNI RADOVI - UKUPNO:</t>
  </si>
  <si>
    <t>GRAĐEVNI I ZEMLJANI RADOVI</t>
  </si>
  <si>
    <t>Strojni iskop kabelskih kanala bez obzira na kategoriju terena. Dno poravnato i pripremljeno za pješčani nasip. Nakon polaganja kabela, bakarnog užeta i pribora, kanal zatrpati i teren poravnati. Višak materijala odvesti na deponiju.</t>
  </si>
  <si>
    <t>- dubine 0,5 (m) i širine pri dnu 0,4 (m)</t>
  </si>
  <si>
    <t>Dobava kabelske posteljice od sitnog pijeska. Izrada posteljice treba biti u dvije faze po 0,15 m, prije polaganja i poslije polaganja kabela.</t>
  </si>
  <si>
    <r>
      <t>m</t>
    </r>
    <r>
      <rPr>
        <vertAlign val="superscript"/>
        <sz val="10"/>
        <rFont val="Arial"/>
        <family val="2"/>
      </rPr>
      <t>3</t>
    </r>
  </si>
  <si>
    <t>Dobava i ugradnja u zemljani kanal 40cm iznad PVC štitnika prije zatrpavanja kanala trake upozorenja.</t>
  </si>
  <si>
    <t>Dobava i ugradba nakon pologanja kabela   PVC štitnika.</t>
  </si>
  <si>
    <t>Dobava i polaganje vodonepropusne, otporne na kemikalije i kiseline, te  velike otpornost na udarce (visoka čvrstoća i žilavost) f 110 (mm) za potrebe spajanja EE kabela do priključnog ormara. U cijenu uključiti i spojni pribor.</t>
  </si>
  <si>
    <t>Dobava i polaganje vodonepropusne, otporne na kemikalije i kiseline, te  velike otpornost na udarce (visoka čvrstoća i žilavost) f 50 (mm) za potrebe spajanja PTK i PTV ormarića. U cijenu uključiti i PEHD spojni pribor.</t>
  </si>
  <si>
    <r>
      <t xml:space="preserve">Izrada betonskog šahta vanjskih dim. 90x90x115 (cm), betonom marke MB20. U cijenu uračunati i: svu oplatu, armaturu i poklopac od lijevanog željeza dimenzija 60x60 (cm); izradu otvora za uvod (PVC cijevi </t>
    </r>
    <r>
      <rPr>
        <sz val="10"/>
        <rFont val="Symbol"/>
        <family val="1"/>
        <charset val="2"/>
      </rPr>
      <t>f</t>
    </r>
    <r>
      <rPr>
        <sz val="10"/>
        <rFont val="Tahoma"/>
        <family val="2"/>
      </rPr>
      <t xml:space="preserve"> 110(mm)) prema tlocrtu temelja.</t>
    </r>
  </si>
  <si>
    <t>GRAĐEVNI I ZEMLJANI RADOVI - UKUPNO:</t>
  </si>
  <si>
    <t>EE RADOVI (NAPAJANJE, RAZVOD EL. ENERGIJE)</t>
  </si>
  <si>
    <t>Dobava i ugradba tipskog KPMO/GRMO namjenjenog smještaju priključno mjerne opreme.</t>
  </si>
  <si>
    <t>(vlasništvo DP-ELEKTRA )</t>
  </si>
  <si>
    <t>U ormar ugraditi - kombinirani odvodnik munje i prenapona, tip 1+2;  280V;40kA, izvedba 3+NPE
kompaktni prekidač 160A, 3p, 50kA sa naposnkim okidačem  - kom 1</t>
  </si>
  <si>
    <t>- EZ osigurač 6/25A 1p    kom  1</t>
  </si>
  <si>
    <t>-jednopolna podnožja sa visokoučinskim osiguračima- 7kom
-Jednofazno dvotarifno brojilo 63A, sa automatskim prebacivanjem tarifa MTU - 7kom</t>
  </si>
  <si>
    <t xml:space="preserve">   2 NV00  50 A                 Kom 7
automatski osigurač  C25, 3P  - kom 1-</t>
  </si>
  <si>
    <t>Dobava i ugradba p/ž  razvodnog ormara RP- ZP, kao 72modula, IP65 . Ormar je izrađen od metala, sa metalnim vratima i ključem.</t>
  </si>
  <si>
    <t>Oprema:</t>
  </si>
  <si>
    <t>- kombinirani odvodnik struje munje i prenapona tip 2+3; izvedba 1+NPE, 280V;10-12,5kA  kom1
-limitator
 zaštitni uređaj diferencijalne struje ZUDS 4 pol  40/0,03A - kom 1</t>
  </si>
  <si>
    <t>- Cu sabirnice jednofazne neizolirane 63A</t>
  </si>
  <si>
    <t>- automatski osigurači:
 - 6 kA -B10 -  "B" tip  10 A   1p      kom   12
- 6 kA -B16 -  "B" tip  16A   1p      kom    15
- 6 kA -B16 -  "B" tip  16A   3p      kom    1</t>
  </si>
  <si>
    <t>- 6 kA -C32 -  "C" tip  32A   3p      kom    1
- 6 kA -C50 -  "C" tip  50A   3p      kom    1
-ssignalne sijalice prisutnosti napona  kom 1</t>
  </si>
  <si>
    <t>- bravica sa ključićem - kom 1
- sklopnik 3p/25A,230V - kom 1
-grebansta sklopka na DIN šinu 1-0-2, 20A,1p - kom 1
-lukomat sa vanjskom sondom  - kom 1</t>
  </si>
  <si>
    <t>Dobava i ugradba p/ž  razvodnog ormara Kotlovnica, kao 64modula . Ormar je  sa metalnim vratima i ključem, IP65</t>
  </si>
  <si>
    <t>-  PF6-63/4/03- zaštitni uređaj diferencijalne struje ZUDS 4 pol  63/0,3A - ko1
- bravica sa ključićem - kom 1</t>
  </si>
  <si>
    <t>- automatski osigurači:
 - 6 kA -B10 -  "B" tip  10 A   1p      kom  3
 - 6 kA -B16 -  "B" tip  16A   1p      kom    2
 - 6 kA -C40 -  "C" tip 40A   3p      kom    2
 - 6 kA - B16-  "B" tip 16A   3p      kom    3</t>
  </si>
  <si>
    <t xml:space="preserve">- KZS C16/2/0,03 kom 1
- bravica sa ključićem - kom 1
</t>
  </si>
  <si>
    <t>5.3.4</t>
  </si>
  <si>
    <t>Dobava i ugradba p/ž  razvodnog ormara RP-Općina, kao 36modula . Ormar je  sa metalnim vratima i ključem.</t>
  </si>
  <si>
    <t>- kombinirani odvodnik struje munje i prenapona tip 2+3; izvedba 1+NPE, 280V;10-12,5kA  kom1
-limitator
-  PF6-40/2/03- zaštitni uređaj diferencijalne struje ZUDS 4 pol  40/0,3A - kom1
- bravica sa ključićem - kom 1</t>
  </si>
  <si>
    <t xml:space="preserve">- automatski osigurači:
 - 6 kA -B10 -  "B" tip  10 A   1p      kom   2
 - 6 kA -B16 -  "B" tip  16A   1p      kom    3
 - 6 kA -C32 -  "C" tip  32A   1p      kom    1
</t>
  </si>
  <si>
    <t>5.3.5</t>
  </si>
  <si>
    <t>Dobava i ugradba p/ž  razvodnog ormara RP-Općina/1, kao 48modula . Ormar je  sa metalnim vratima i ključem</t>
  </si>
  <si>
    <t>-  PF6-40/2/03- zaštitni uređaj diferencijalne struje ZUDS 4 pol  40/0,3A - kom1
- bravica sa ključićem - kom 1</t>
  </si>
  <si>
    <t>5.3.6</t>
  </si>
  <si>
    <t>- automatski osigurači:
 - 6 kA -B10 -  "B" tip  10 A   1p      kom   5
 - 6 kA -B16 -  "B" tip  16A   1p      kom    11</t>
  </si>
  <si>
    <t>Dobava i ugradba p/ž  razvodnog ormara RP-Dentalna i RP-Zdravstvo, kao 36modula . Ormar je  sa metalnim vratima i ključem</t>
  </si>
  <si>
    <t>- kombinirani odvodnik struje munje i prenapona tip 2+3; izvedba 1+NPE, 280V;10-12,5kA  kom1
-limitator
-  PF6-40/2/03- zaštitni uređaj diferencijalne struje ZUDS 2 pol  40/0,3A - kom1
- bravica sa ključićem - kom 1</t>
  </si>
  <si>
    <t>- automatski osigurači:
 - 6 kA -B10 -  "B" tip  10 A   1p      kom  4
 - 6 kA -B16 -  "B" tip  16A   1p      kom    7</t>
  </si>
  <si>
    <t>Dobava i ugradba p/ž  razvodnog ormara RP-Pošta i RP-Udruge, kao 36modula . Ormar je  sa metalnim vratima i ključem</t>
  </si>
  <si>
    <t>- automatski osigurači:
 - 6 kA -B10 -  "B" tip  10 A   1p      kom  2
 - 6 kA -B16 -  "B" tip  16A   1p      kom    3</t>
  </si>
  <si>
    <t>Dobava i ugradba p/ž  razvodnog ormara RP-Viječnica, kao 36modula . Ormar je  sa metalnim vratima i ključem.</t>
  </si>
  <si>
    <t>- automatski osigurači:
 - 6 kA -B10 -  "B" tip  10 A   1p      kom  6
 - 6 kA -B16 -  "B" tip  16A   1p      kom    5</t>
  </si>
  <si>
    <r>
      <t xml:space="preserve">Dobava i ugradba na mjestu proboja kroz požarne zone elemenata </t>
    </r>
    <r>
      <rPr>
        <sz val="10"/>
        <rFont val="Tahoma"/>
        <family val="2"/>
        <charset val="238"/>
      </rPr>
      <t xml:space="preserve">vatrotpornosti E90 </t>
    </r>
    <r>
      <rPr>
        <sz val="10"/>
        <rFont val="Tahoma"/>
        <family val="2"/>
      </rPr>
      <t>za sprečavanje prodora požara:</t>
    </r>
  </si>
  <si>
    <t>- protupožarne žbuke (20kg) E120</t>
  </si>
  <si>
    <t>- protupožarnog punila za male rupe  (0,31l) E120</t>
  </si>
  <si>
    <t>- protupožarnih indetifikacijskih pločica</t>
  </si>
  <si>
    <t>- protupožarnog punila za pojedinačne kabele  (0,3l) F90</t>
  </si>
  <si>
    <r>
      <t>Dobava, polaganje i spajanje kabela tipa Cu 50mm</t>
    </r>
    <r>
      <rPr>
        <vertAlign val="superscript"/>
        <sz val="10"/>
        <rFont val="Tahoma"/>
        <family val="2"/>
      </rPr>
      <t>2</t>
    </r>
    <r>
      <rPr>
        <sz val="10"/>
        <rFont val="Tahoma"/>
        <family val="2"/>
      </rPr>
      <t>.</t>
    </r>
  </si>
  <si>
    <r>
      <t>Dobava, polaganje i spajanje kabela kabel upotrebu na otvorenom , pod zemljom, u vodi, unutar objekata, u kabelskim kanalima, u betonu, u uvjetima gdje se ne očekuju teža mehanička opterećenja 4x25mm</t>
    </r>
    <r>
      <rPr>
        <vertAlign val="superscript"/>
        <sz val="10"/>
        <rFont val="Arial"/>
        <family val="2"/>
        <charset val="238"/>
      </rPr>
      <t>2</t>
    </r>
    <r>
      <rPr>
        <sz val="10"/>
        <rFont val="Arial"/>
        <family val="2"/>
        <charset val="238"/>
      </rPr>
      <t xml:space="preserve">. </t>
    </r>
  </si>
  <si>
    <r>
      <t>Dobava, polaganje i spajanje kabela kabel upotrebu na otvorenom , pod zemljom, u vodi, unutar objekata, u kabelskim kanalima, u betonu, u uvjetima gdje se ne očekuju teža mehanička opterećenja 5x16mm</t>
    </r>
    <r>
      <rPr>
        <vertAlign val="superscript"/>
        <sz val="10"/>
        <rFont val="Tahoma"/>
        <family val="2"/>
      </rPr>
      <t>2</t>
    </r>
    <r>
      <rPr>
        <sz val="10"/>
        <rFont val="Tahoma"/>
        <family val="2"/>
      </rPr>
      <t>.</t>
    </r>
  </si>
  <si>
    <t>Dobava, polaganje i spajanje kabela kabel upotrebu na otvorenom , pod zemljom, u vodi, unutar objekata, u kabelskim kanalima, u betonu, u uvjetima gdje se ne očekuju teža mehanička opterećenja 5x10mm2.</t>
  </si>
  <si>
    <t>Dobava, polaganje i spajanje kabela kabel upotrebu na otvorenom , pod zemljom, u vodi, unutar objekata, u kabelskim kanalima, u betonu, u uvjetima gdje se ne očekuju teža mehanička opterećenja 5x6mm2.</t>
  </si>
  <si>
    <t>Otpornost prema gorenju: Kabel je samogasiv
prema IEC 60332-1 / EN 60332-1 (prije EN 50265-2-1) / VDE 0482-332-1 (prije VDE 0482-265-2-1, isto DIN VDE 0472 dio 804 test metoda B) (ili jednakovrijedno)</t>
  </si>
  <si>
    <t xml:space="preserve">Dobava, polaganje i spajanje kabela kabel upotrebu na otvorenom , pod zemljom, u vodi, unutar objekata, u kabelskim kanalima, u betonu, u uvjetima gdje se ne očekuju teža mehanička opterećenja PP00  5x4mm2. </t>
  </si>
  <si>
    <t>Dobava, polaganje i spajanje kabela bez halogena, bez ispuštanja otrovnih i korozivnih plinova u slučaju požara, ne širi plamen u okomitom snopu kabela, očuvana električna funkcija sustava u zadanom vremenu  90min 3x1,5mm2.</t>
  </si>
  <si>
    <t>Dobava, polaganje i spajanje kabela bez halogena, bez ispuštanja otrovnih i korozivnih plinova u slučaju požara, ne širi plamen u okomitom snopu kabela, očuvana električna funkcija sustava u zadanom vremenu  90min 5x6mm2.</t>
  </si>
  <si>
    <t>EE RADOVI (NAPAJANJE, RAZ. EL. EN. - UKUPNO:</t>
  </si>
  <si>
    <t>5.4.</t>
  </si>
  <si>
    <t>ELEKTROINSTALACIJA RASVJETE</t>
  </si>
  <si>
    <t>5.4.1</t>
  </si>
  <si>
    <t>Dobava i polaganje PVC instalacijske cijevi.</t>
  </si>
  <si>
    <t>-  samogasiva fleksibilna plastična cijev za teška mehanička opterećenja od termoplasta HDP narančaste boje. Otporna na udarce, pritisak i vanjske utjecaje kao što su voda, ulje, građevinski materijal i korozivne 'tvari - fi 20</t>
  </si>
  <si>
    <t>Temperaturne primjene od -5º do 90º C.
Za sve instalacije u zgradama, polaganje u zidove od nezapaljivog materijala ili betona.Prvenstvena upotreba u betonskoj gradnji</t>
  </si>
  <si>
    <t>5.4.2</t>
  </si>
  <si>
    <t>Dobava i polaganje kabela. 
U cijenu uračunati i: PVC kutije (prolazne i razdjelne), uvlačenje u PVC cijevi, i zalijevanje cementnim mortom do nivoa gletanja nakon polaganja kabela u šlicevima</t>
  </si>
  <si>
    <t>Dobava i polaganje kabela. 
U cijenu uračunati i: PVC kutije (prolazne i razdjelne), uvlačenje u PVC cijevi, i zalijevanje cementnim mortom do nivoa gletanja nakon polaganja kabela u šlicevima.</t>
  </si>
  <si>
    <r>
      <t xml:space="preserve"> Kabeli tipa:
instalacijski kabel pogodan za upotrebu u kućanstvu i industriji. Polaže se u, na ili ispod žbuke, u zidove ili u beton, bez naročite mehaničke zaštite, ali ne u suhi ili prenapregnuti beton 3x1,5 mm</t>
    </r>
    <r>
      <rPr>
        <vertAlign val="superscript"/>
        <sz val="10"/>
        <rFont val="Arial"/>
        <family val="2"/>
        <charset val="238"/>
      </rPr>
      <t>2</t>
    </r>
    <r>
      <rPr>
        <sz val="10"/>
        <rFont val="Arial"/>
        <family val="2"/>
        <charset val="238"/>
      </rPr>
      <t>.</t>
    </r>
  </si>
  <si>
    <t>5.4.3</t>
  </si>
  <si>
    <t>Dobava i ugradba na visinu 1,1 (m) od poda p/ž kutija, sa nosivim okvirom i poklopcem "bijela" (kombinirati modularno prema setovima u tlocrtu)</t>
  </si>
  <si>
    <t>- modul "dva" sa: 
- jednim izmjeničnim (modul-2) 10A
-  nosač 
- maska 
- kutija broj modula prema tlocrtu (modularno)</t>
  </si>
  <si>
    <t>- modul "dva" sa: 
- jednim običnim 10A
-  nosač 
- maska 
- kutija broj modula prema tlocrtu (modularno)</t>
  </si>
  <si>
    <t>- modul "dva" sa: 
- jednim križnim (modul-2) 10A
- nosač 
- maska 
- kutija broj modula prema tlocrtu (modularno)</t>
  </si>
  <si>
    <t>- modul "dva" sa: 
- jednim običnim 10A
-  nosač 
- maska 
- kutija broj modula prema tlocrtu (modularno, IP65)</t>
  </si>
  <si>
    <t>5.4.4</t>
  </si>
  <si>
    <t>Dobava, ugradba i spajanje:</t>
  </si>
  <si>
    <t xml:space="preserve">- stropna/ nadgradna svjetiljka  2x26W, IP44 </t>
  </si>
  <si>
    <t>- zidna nadgradna svjetiljka 28W, LED,IP55</t>
  </si>
  <si>
    <t xml:space="preserve">- stropna nadgradna svjetiljka led 37W, 4000K IP65 ,LED </t>
  </si>
  <si>
    <t>- stropna nadgradna svjetiljka  LED_42w_4000K, IP 20</t>
  </si>
  <si>
    <t>Dobava  i ugradba ventilatora.</t>
  </si>
  <si>
    <t>Dobava, ugradba i spajanje u funkcionalnu cjelinu IC senzora za manipuliranje rasvjetom na ulazima .</t>
  </si>
  <si>
    <t>ELEKTROINSTALACIJA RASVJETE - UKUPNO:</t>
  </si>
  <si>
    <t>5.5.</t>
  </si>
  <si>
    <t>ANTI - PANIK RASVJETA</t>
  </si>
  <si>
    <t>5.5.1</t>
  </si>
  <si>
    <t>Dobava i polaganje kabela za potrebe sigurnosne rasvjete. U cijenu uračunati i: PVC kutije (prolazne i razdjelne), uvlačenje u PVC cijevi, i zalijevanje cementnim mortom do nivoa gletanja nakon polaganja kabela u šlicevima.</t>
  </si>
  <si>
    <t xml:space="preserve"> Kabeli tipa instalacijski kabel pogodan za upotrebu u kućanstvu i industriji. Polaže se u, na ili ispod žbuke, u zidove ili u beton, bez naročite mehaničke zaštite, ali ne u suhi ili prenapregnuti beton:</t>
  </si>
  <si>
    <r>
      <t>- PP-y  3x1,5 mm</t>
    </r>
    <r>
      <rPr>
        <vertAlign val="superscript"/>
        <sz val="10"/>
        <rFont val="Tahoma"/>
        <family val="2"/>
      </rPr>
      <t>2</t>
    </r>
  </si>
  <si>
    <t>5.5.2</t>
  </si>
  <si>
    <t>Dobava, ugradba i spajanje u funkcionalnu cjelinu sigurnosna svjetiljka  (bijela), 303 , 3h, 8W, 230 V~ , IP 65  Komplet sa baterijama . (kao orginal/ili jednako vrijedan)</t>
  </si>
  <si>
    <t xml:space="preserve"> Bijele svjetiljke moraju imati na sebi crvenu točku ili crvenu traku. Ugradba n/ž i/ili p/ž (u ostalim prostorijama sa spuštenim stropom, komplet sa p/ž kutijom . </t>
  </si>
  <si>
    <t>ANTI-PANIK RASVJETA - UKUPNO:</t>
  </si>
  <si>
    <t>SIGURNOSNA I VATRODOJAVNA INSTALACIJA</t>
  </si>
  <si>
    <t>Dobava i polaganje kabela- oklopljeni negorivi, IBY(St)y 2x2x0,8  mm² za vatrodojavu  u negorivoj cijevi fi 20 mm.</t>
  </si>
  <si>
    <t>Dobava i montiranje isklopnog tipkala crvene boje na žutoj podlozi za isključenje el. energije u nuždi (NC kontakt) IP44. Ugradbu izvesti kompletno s izradom male nadstrešnice za zaštitu od izravnih atmosferskih padavina.</t>
  </si>
  <si>
    <t>Dobava, ugradba i spajanje u funkcionalnu cjelinu u prostoru tehnike zidnog   limenog ormara E90 za smještaj vatrodojavne centrale</t>
  </si>
  <si>
    <t xml:space="preserve">Dobava, ugradba i spajanje u funkcionalnu cjelinu 
vatrodojavne centrala PP centrala 256 adresa
 sa 2÷8 petlje.sa pripadnim baterijama 2x26Ah 12V. </t>
  </si>
  <si>
    <t>Dobava, ugradba i spajanje u funkcionalnu cjelinu vanjske sirene 100dB.</t>
  </si>
  <si>
    <t xml:space="preserve">Dobava, ugradba i spajanje u funkcionalnu cjelinu termičkog javljača požara. </t>
  </si>
  <si>
    <t>Dobava, ugradba i spajanje u funkcionalnu cjelinu optičkog javljača požara .</t>
  </si>
  <si>
    <t>Dobava, ugradba i spajanje u funkcionalnu cjelinu 1 ručnog javljača.</t>
  </si>
  <si>
    <t>Dobava, ugradba i spajanje u funkcionalnu cjelinu izolatora petlje.</t>
  </si>
  <si>
    <t>SIG. I VATRODOJAVNA INSTALACIJA - UKUPNO:</t>
  </si>
  <si>
    <t>ELEKTROINSTALACIJA UTIČNICA</t>
  </si>
  <si>
    <t>Kabeli tipa:</t>
  </si>
  <si>
    <r>
      <t>- instalacijski kabel pogodan za upotrebu u kućanstvu i industriji. Polaže se u, na ili ispod žbuke, u zidove ili u beton, bez naročite mehaničke zaštite, ali ne u suhi ili prenapregnuti beton PP-Y  3x2,5 mm</t>
    </r>
    <r>
      <rPr>
        <vertAlign val="superscript"/>
        <sz val="10"/>
        <rFont val="Arial"/>
        <family val="2"/>
        <charset val="238"/>
      </rPr>
      <t>2</t>
    </r>
  </si>
  <si>
    <r>
      <t>-NHXHX E90  3x1,5 mm</t>
    </r>
    <r>
      <rPr>
        <vertAlign val="superscript"/>
        <sz val="10"/>
        <rFont val="Tahoma"/>
        <family val="2"/>
      </rPr>
      <t>2</t>
    </r>
  </si>
  <si>
    <r>
      <t>- Dobava, polaganje i spajanje kabela kabel za statičnu upotrebu na otvorenom (sa zaštitom od direktnog ultraljubičastog zračenja), pod zemljom, u vodi, unutar objekata, u kabelskim kanalima, u betonu  5x2,5 mm</t>
    </r>
    <r>
      <rPr>
        <vertAlign val="superscript"/>
        <sz val="10"/>
        <rFont val="Tahoma"/>
        <family val="2"/>
      </rPr>
      <t>2</t>
    </r>
  </si>
  <si>
    <t>Dobava i ugradba::
-  samogasiva fleksibilna plastična cijev za teška mehanička opterećenja od termoplasta HDP narančaste boje. Otporna na udarce, pritisak i vanjske utjecaje kao što su voda, ulje, građevinski materijal i korozivne tvari - fi 20</t>
  </si>
  <si>
    <t>Dobava i ugradba na visinu 0,4 (m) od poda priključnice , boja okvira prema želji investitora.</t>
  </si>
  <si>
    <t>- modul "dva" sa: 
- priključnica L+N+Pe - 16A, 230V, "child protection"
-  nosač  modul 2
-maska modul 2
- konusna kutija fi 60</t>
  </si>
  <si>
    <t>- modul "četiri" sa: 
- 2x priključnica L+N+Pe - 16A, 230V, "child protection"
-  nosač modul 4
-maska kutija modul 4
-ugradna kutija  modul 4</t>
  </si>
  <si>
    <t>- modul "dva" sa: 
- priključnica modul 2
-maska  IP55
- konusna kutija fi 60</t>
  </si>
  <si>
    <t>Dobava i ugradba priključne opreme. U cijenu uračunati sav spojni i priključni pomoćni materijal.</t>
  </si>
  <si>
    <t>- trofazne kutije za stalni spoj, dim.
  100x100x50 (mm), sa sabirnicom i uvodnicama,</t>
  </si>
  <si>
    <t>ELEKTROINSTALACIJA UTIČNICA - UKUPNO:</t>
  </si>
  <si>
    <t>5.8.</t>
  </si>
  <si>
    <t>TELEFONSKA I RAČUNALNA INSTALACIJA</t>
  </si>
  <si>
    <t>- LSA regleta sa 10 mjesta; 180V;5kA, - kom1</t>
  </si>
  <si>
    <t>Dobava i ugradba na fasadi razvodnog telefonskog priključnog ormara ITO sa LSA-PLUS tehnikom spajanja - 1x regleta MIS 1b  kabelskim uvodnicama i vratima sa tipskom bravicom i ključem</t>
  </si>
  <si>
    <t>Dobava i ugradba zidnog razdjelnog komunikacijskog ormara (okretni) 42U trodjelni 19" s policom 600mm dubine.</t>
  </si>
  <si>
    <t>- prespojni panel 32 RJ45 CAT 6e, 1U    kom 3
- 1x (6x priključnica sa autom. osig.)
- 3p prenaponska zaštita slabe struje tipa "D"
- Ethernet switches 10/100 base 24+1 RJ45  kompl. 1
- mjesto za ugradbu ISDN TK adaptera</t>
  </si>
  <si>
    <t xml:space="preserve">Ožičenje i shemiranje unutar ormara. Ožičenje se izvodi oklopljenim kabelom SFTP UTP CAT 6 i to sa razdjelnih panela na switch ili razdjelni panel telefonske centrale. </t>
  </si>
  <si>
    <t>Komplet s mikrokonektorima RJ45 spajanjem te kabelima, kabelskim vezicama, potrebnim natpisima i ostalim sitnim materijalom
Povezano, ispitano i dokumentirano, izrađena izvedbena dokumentacija i pušteno u rad.</t>
  </si>
  <si>
    <t>Dobava i ugradba - prenaponska zaštita za telekomunikacijski sustav 120V;15kA, ugradnja na dovodni vodič,  ili drugi odgovarajući proizvod - kom.1</t>
  </si>
  <si>
    <t>Dobava i ugradba samogasiva fleksibilna plastična cijev za teška mehanička opterećenja od termoplasta HDP narančaste boje. Otporna na udarce, pritisak i vanjske utjecaje kao što su voda, ulje, građevinski materijal i korozivne tvari - fi 20.</t>
  </si>
  <si>
    <r>
      <t>Dobava i polaganje  kabela UTP CAT 6e 4x2x0,6mm</t>
    </r>
    <r>
      <rPr>
        <vertAlign val="superscript"/>
        <sz val="10"/>
        <rFont val="Arial"/>
        <family val="2"/>
        <charset val="238"/>
      </rPr>
      <t>2</t>
    </r>
    <r>
      <rPr>
        <sz val="10"/>
        <rFont val="Arial"/>
        <family val="2"/>
        <charset val="238"/>
      </rPr>
      <t xml:space="preserve"> . U cijenu uračunati i izradu utora za polaganje cijevi</t>
    </r>
    <r>
      <rPr>
        <sz val="10"/>
        <rFont val="Arial"/>
        <family val="2"/>
      </rPr>
      <t>.</t>
    </r>
  </si>
  <si>
    <t>Dobava i polaganje  kabela 1x4 nitni, FRNC/LSOH, OM1 50/125μm . U cijenu uračunati i: radove štemanja i izradu šliceva za polaganje i ugradbu PVC kutija (prolaznih i razdjelnih), PVC cijevi, spajanja sa spojnim priborom, PVC vezice…</t>
  </si>
  <si>
    <t>Nakon polaganja PVC cijevi sa kabelom šliceve zaliti cementnim mortom i dovesti do nivoa gletanja.</t>
  </si>
  <si>
    <t>Dobava i ugradba mrežene priključnice u  p/ž module prema specifikaciji 
- modul "četiri" sa: 
- 2x RJ 45 priključnica 
-  nosač modul 4
-maska modul 4
-ugradna kutija modul 4</t>
  </si>
  <si>
    <t xml:space="preserve">Dobava i p/ž ugradba TK razvodne kutije na vertikali: 398x169x70 mm </t>
  </si>
  <si>
    <t>TELEF. I RAČUNALNA INSTALACIJA - UKUPNO:</t>
  </si>
  <si>
    <t>SAT/TV/FM INSTALACIJA</t>
  </si>
  <si>
    <t>Dobava, ugradba i stavljanje u funkcionalnu cjelinu p/ž P-SATV ormarića MIS 1b  na fasadi građevine za potrebe naknadnog priključka na kabelsku.</t>
  </si>
  <si>
    <t>Dobava i ugradnja antenskog stupa komplet sa sidrenjem sa slijedećom opremom:
- satelitska parabola  AL 105 cm: kom 1,
- LNB quatro digital. 0,6 db: kom 2,
- držač LNB-a: kom 1,
- UHF za zemaljske programe  U47X: kom 1,
- FM antena: kom 1</t>
  </si>
  <si>
    <t>- VHF antena: kom 1</t>
  </si>
  <si>
    <t>Dobava i ugradnja u RP-TV ormara  :</t>
  </si>
  <si>
    <t>- programskog pojačala  CMU 128: kom 1
- podesivo kanalno pojačalo 24 modula: kom 1</t>
  </si>
  <si>
    <t>- produžni kabel sa katodnim odvodnicim prenapona klase "D"sa
  tri priključnice 16A/230V
- konektori i sitni spojni materijal: paušalno</t>
  </si>
  <si>
    <t>Puštanje i ispitivanje signala na svim utičnicama građevine.</t>
  </si>
  <si>
    <t>Zaštita i uzemljenje antenskog sustava na gromobranski vod građevine.</t>
  </si>
  <si>
    <t>Sitni spojni materijal.</t>
  </si>
  <si>
    <t>Dobava i ugradba PVC cijevi 2xf 40. Za potrebe vertikale.</t>
  </si>
  <si>
    <t>Dobava, ugradnja i spajanje antenske utičnice krajnje SATV-TV-FM 
u  p/ž module stavke 1.14.7.  prema specifikaciji</t>
  </si>
  <si>
    <t xml:space="preserve">Dobava i polaganje koaksijalnog kabela  RG 6 75 Ohma , u cijeni i izrada utora za polaganje cijevi sa kabelom </t>
  </si>
  <si>
    <t>SATV/TV/FM INSTALACIJA - UKUPNO</t>
  </si>
  <si>
    <t>INSTALACIJA IZJEDNAČENJA POTENCIJALA</t>
  </si>
  <si>
    <t>Dobava i ugradba kutije za izjednačenje potencijala sa poklopcem u kompletu sa sabirnicom. Ugraditi je u zid na visinu 0,5 (m) od poda. Kutija je tipa kao PS 49 sa poklopcem</t>
  </si>
  <si>
    <t>Dobava i izvedba sa FeZn 25x4mm trakom sabirnice za izjednačenje potencijala (strojarnica). Traku položiti na potporne izolatore na max. 0,5m. Polaganje na zid i u pod. Komplet.</t>
  </si>
  <si>
    <r>
      <t>Dobava i ugradba voda P/F-y 4 mm</t>
    </r>
    <r>
      <rPr>
        <vertAlign val="superscript"/>
        <sz val="10"/>
        <rFont val="Arial"/>
        <family val="2"/>
        <charset val="238"/>
      </rPr>
      <t>2</t>
    </r>
    <r>
      <rPr>
        <sz val="10"/>
        <rFont val="Arial"/>
        <family val="2"/>
        <charset val="238"/>
      </rPr>
      <t xml:space="preserve"> (žutozeleni) u PVC cijevi do pojedinih metalnih masa unutar građevine (vodovodne, odvodne cijevi, unutarnje metalne skale,..).</t>
    </r>
  </si>
  <si>
    <t>INSTALACIJA IZJEDNAČENJA POTENCIJALA - UKUPNO</t>
  </si>
  <si>
    <t>INSTALACIJA IZJED. POTENCIJALA - UKUPNO</t>
  </si>
  <si>
    <t>LPS SUSTAV</t>
  </si>
  <si>
    <t>Dobava i polaganje u temelje građevine pocinčane trake FeZn 25x4 (mm) za izradu temeljnog trakastog uzemljivača te izvoda do mjernih spojeva.</t>
  </si>
  <si>
    <t>Dobava i ugradba stapne hvataljke l=2,00m sa izoliranim odstojnikom.</t>
  </si>
  <si>
    <t>Dobava i ugradba u pod) mjernog spoja izrađenog od prokroma A4 - križna spojnica Rf/FeZn. Spoj dozemnog voda  izvedenog Rf fi 8mm i izvoda sa trakastog uzemljivača izvedenog .</t>
  </si>
  <si>
    <t>Dobava i ugradba prokrom fi 8 žice (mm) za izvedbu hvataljki i dozemnih odvoda (do mjernog spoja).U cijeni i krovni /zidni nosači, križne spojnice</t>
  </si>
  <si>
    <t>LPS SUSTAV - UKUPNO</t>
  </si>
  <si>
    <t>INSTALACIJA FN SUSTAVA</t>
  </si>
  <si>
    <t>Dobava i ugradba FN modula snage  FN 275 W</t>
  </si>
  <si>
    <t>Dobava i ugradba
 • Vodotijesni  ormar IP65 sa opremom:
• Cilindrični osigurač 25A, gPV 1000VDC - kom 2
• Držač osigurača 10x38, 2pol  - kom 2
• Katodni odvodnik prenapona 1000VDC, B/C 12,5kA - kom 2
• Sabirnica izjednačenja potencijala</t>
  </si>
  <si>
    <t>Dobava i ugradba vodotijesni zidni ormar sa opremom
 • 4p, RCD  63/0,3A(tip A)
automatksi osigurač 63A,4p - kom 1
• Katodni odvodnik prenapona 275V, B/C 12,5kA
• Sabirnica izjednačenja potencijala</t>
  </si>
  <si>
    <t>Dobava, montaža i spajanje invertera
 • Inverter  10kW hibrdidni sa baterijom , 3f izalaz na AC strani</t>
  </si>
  <si>
    <t>Razvod od stringova do RO-DC
• solarnim DC kabela TUV PV1-F 6mm2  -200m
• 3x(1x crni (-)+1xcrveni (+))</t>
  </si>
  <si>
    <t xml:space="preserve">Po dovršenju elektroinstalaterskih radova treba provesti sljedeća ispitivanja:
'- Obaviti opći vizualni pregled
'- Provjeriti neprekinutost pe vodiča
- Provjeriti ispravnost izjednačenja potencijala
</t>
  </si>
  <si>
    <t>-  Izmjeriti otpor izolacije vodova
- Ispitati ispravnost zaštitnog uzemljenja
- Provjeriti funkcionalnost električne instalacije</t>
  </si>
  <si>
    <t>INSTALACIJA FN SUSTAVA - UKUPNO</t>
  </si>
  <si>
    <t>INSTALACIJA SOS</t>
  </si>
  <si>
    <t>Dobava, ugradba i spajanje u funkcionalnu cjelinu SOS invalidskog pozivnog tipkala tipa  koji se sastoji od centralnog uređaja, dodatne indikacijske svjetiljke i potezno razrješnog tipkala.</t>
  </si>
  <si>
    <t>INSTALACIJA VIDEOPROJEKTORA</t>
  </si>
  <si>
    <t>3LCD video projektor, svjetlina: 5000 Ansi Lumena, kontrast: 16000:1; nativna rezolucija: 1920x1200; WUXGA (16:10);zoom (1.60:1); keystone korekcija: V:+/-25; H:+/-30 (stupnjeva); priključci  1 x D-sub 15 pin, 1 x D-sub 15 pin, 1 x D-sub 9-pin, 1 x RJ45, 1 x USB tip A, 1 x USB tip B, 2 x HDMI, 3 x  audio, ugrađen zvučnik 10W; napajanje 100-240V; 50-60Hz; potrošnja 410 W; dimenzija 389 x 125 x 332 mm; težina 4.9 kg; buka: 37dB (NORMAL)</t>
  </si>
  <si>
    <t>LCD video projektor, WUXGA, 5000AL, Digital Link (ili jednakovrijedan proizvod).</t>
  </si>
  <si>
    <t>Univerzalni stropni nosač za projektor</t>
  </si>
  <si>
    <t>Univerzalni stropni nosač za projektor, visin nosača: do 500mm; nosivost do 15kg; univerzalni montažni pribor za razne vrste projektora; mogućnost nagiba projektora u svim smjerovima</t>
  </si>
  <si>
    <t>Motorizirano projekcijsko platno, 250x190, ugradnja na zid</t>
  </si>
  <si>
    <t>elektromotorno platno, vidljiva površina 250x190cm, platno zacrnjeno sa zadnje strane: Matt White, dimenzije kućišta maksimalno 260x15x15cm, težina maksimalno 22kg, format 4:3, kut gledanja 180 stupnjeva, motor snage 6Nm; 17o/min; napajanje 230V/50Hz, potrošnja 137W, pribor: sav pripadajući montažni i spojni materijal za montažu na zid</t>
  </si>
  <si>
    <t>Aktivni zvučnici video projekcija</t>
  </si>
  <si>
    <t>nazivne snage 2x40W RMS, osjetljivost: 88dB; frekvencijski odziv: 80Hz-20kHz; ulazi: balansirano (3-pin Euro Terminal Blok); nebalansirano (RCA/Cinch/3,5mm Jack), IEC konektor napajanja; izlaz: 2-pin Euro Terminal Blok (drugi zvučnik), dvopojasna kontrola tona, regulacija ulaznog linijskig nivoa, mono/stereo preklopnik, zvučnici: 51/4" LF + 1" MF + 3/4" HF, materijal: plastika (ABS), magnetska zaštita zvučnika za spriječavanje vanjskih utjecaja, perforirana čelična zaštitna mrežica; dimenzija: 178x240x193mm, težina (ukupna) 5,6kg, boja bijela ili crna; pribor: čelični zidni nosač za pomak u svim smjerovima, par.</t>
  </si>
  <si>
    <t>Prezentacijski HDMI/VGA pretvarač</t>
  </si>
  <si>
    <t xml:space="preserve">Stolni prezentacijski HDMI/VGA/HDBaseT preklopnik / pretvarač; maksimalna rezolucija: 4K/UHD @ 60Hz; auto-switching; auto display control; upravljačke tipke s prednje strane uređaja; potrošnja 30W(max); dimenzija maksimalno: 40x130x105mm; težina maksimalno: 0,30kg; </t>
  </si>
  <si>
    <t>Priključna kutija predavača</t>
  </si>
  <si>
    <t>zidna priključna kutija na poziciji predavača u instalacijskom programu, za smještaj minimalno 7 modula (tip kao Legrand), komplet sa pripadajućim nosačima i drugim priborom do pune gotovosti</t>
  </si>
  <si>
    <t xml:space="preserve">priključni moduli audio - video i upravljačkih signala u instalacijskom programu: RJ45 x 3; Schuko x 2; </t>
  </si>
  <si>
    <t>Upravljačka tipkovnica predavača</t>
  </si>
  <si>
    <t>zidna priključna kutija na poziciji predavača u instalacijskom programu, za smještaj minimalno 4 modula (tip kao Legrand), komplet sa pripadajućim nosačima i drugim priborom do pune gotovosti</t>
  </si>
  <si>
    <t>priključni moduli tipkala za upravljanje platnom i uključenje napona na audio video uređajima u dvorani</t>
  </si>
  <si>
    <t>Stropni priključni panel</t>
  </si>
  <si>
    <t>Zidni/stropni priključni panel iz instalacijskog programa prema zahtjevu investitora za smještaj minimalno 4 modula</t>
  </si>
  <si>
    <t xml:space="preserve">priključni moduli audio - video i upravljačkih signala u instalacijskom programu : RJ45 x 2; Schuko x 1; </t>
  </si>
  <si>
    <t>Dobava i polaganje u kabelske police i zaštitne PVC cijevi slijedećih kabela:</t>
  </si>
  <si>
    <t>HDBaseT video upravljački kabel (Cat6 STP low skew)</t>
  </si>
  <si>
    <t>Kabel za projekcijsko platno, PP/L 4x1mm2</t>
  </si>
  <si>
    <t>Nebalansirani audio kabel, maksimalno 10 metara, komplet</t>
  </si>
  <si>
    <t>Nespecificirani materijal:</t>
  </si>
  <si>
    <t>- Ostali nespecificirani sitni instalacijski materijal i pribor, spojni video, HDBaseT, mikrofonski, audio kabeli, komplet sa pripadajućim konektorima, do pune funkcionalnosti</t>
  </si>
  <si>
    <t>- Provjera linija, montaža jedinica, puštanje u pogon, obuka korisnika</t>
  </si>
  <si>
    <t>INSTALACIJA VIDEOPROJEKTORA - UKUPNO</t>
  </si>
  <si>
    <t>ZAVRŠNI RADOVI I ISPITIVANJA</t>
  </si>
  <si>
    <t>1.  GRAĐEVINSKO - OBRTNIČKI RADOVI</t>
  </si>
  <si>
    <t>2.  VODOVOD I ODVODNJA</t>
  </si>
  <si>
    <t>5. PROMETNICE</t>
  </si>
  <si>
    <t xml:space="preserve">Komplet elektro ispitivanja jake  i slabe struje </t>
  </si>
  <si>
    <t>instalacije uzemljenja unutarnjih masa te izdavanje certifikata  i atesta za svu ugrađenu opremu i materijale</t>
  </si>
  <si>
    <t>Funkcionalno ispitivanje. Izjave...</t>
  </si>
  <si>
    <t>Izrada stručnih podloga izvedenog stanja (elektro podloge):
- jaka struja 
-rasvjeta
- LPS instalacija
- TK instalacija</t>
  </si>
  <si>
    <t>Priprema dokumnetacije za tehnički pregled (imenovanje voditelja radova, izjava o izvedenim radovima,...)</t>
  </si>
  <si>
    <t>ZAVRŠNI RADOVI I ISPITIVANJA - UKUPNO</t>
  </si>
  <si>
    <t>8.</t>
  </si>
  <si>
    <t>9.</t>
  </si>
  <si>
    <t>10.</t>
  </si>
  <si>
    <t>11.</t>
  </si>
  <si>
    <t>12.</t>
  </si>
  <si>
    <t>13.</t>
  </si>
  <si>
    <t>14.</t>
  </si>
  <si>
    <t>15.</t>
  </si>
  <si>
    <t>GRAĐEVNI I ZEMLJANI RADOVI - UKUPNO</t>
  </si>
  <si>
    <t>EE RADOVI (NAPAJANJE, RAZVOD EL. EN.) - UKUPNO</t>
  </si>
  <si>
    <t>ELEKTROINSTALACIJA RASVJETE - UKUPNO</t>
  </si>
  <si>
    <t>ANTI-PANIK RASVJETA - UKUPNO</t>
  </si>
  <si>
    <t>SIGURNOSNA I VATRODOJAVNA INSTALACIJA - UKUPNO</t>
  </si>
  <si>
    <t>ELEKTROINSTALACIJA UTIČNICA - UKUPNO</t>
  </si>
  <si>
    <t>TELEFONSKA I RAČUNALNA INSTALACIJA - UKUPNO</t>
  </si>
  <si>
    <t>INSTALACIJA SOS - UKUPNO</t>
  </si>
  <si>
    <t>REKAPITULACIJA - PROMETNICE</t>
  </si>
  <si>
    <t>UKLANJANJE GRMLJA I DRVEĆA</t>
  </si>
  <si>
    <t>Stavka obuhvaća sječenje šiblja i stabala svih dimenzija, odsijecanje granja, rezanje stabala i debelih grana na dužine pogodne za prijevoz, vađenje korijenja šiblja te starih panjeva i panjeva novo posječenih stabala, utovar u prijevozno sredstvo i prijevoz na odlagalište. U stavku je uključeno i popunjavanje svih udubina od izvađenih panjeva na temeljnom tlu materijalom kakav je na okolnom temeljnom tlu te zbijanje do propisane zbijenosti. 
Uklanjanje drveća obračunava se po komadu, odnosno m² uzimajući u obzir debljinu (profil) stabla (mjereno na visini 1 m od zemlje) .</t>
  </si>
  <si>
    <t>a) Φ &lt;10 cm</t>
  </si>
  <si>
    <t>b) Φ 10-30 cm</t>
  </si>
  <si>
    <t>c) Φ &gt; 30 cm</t>
  </si>
  <si>
    <t>RUŠENJE POSTOJEĆEG ASFALTA</t>
  </si>
  <si>
    <t>SVEUKUPNO PROMETNICE</t>
  </si>
  <si>
    <r>
      <t>Rušenje postojećeg asfalta kolnika u debljini sloja d=10-15 cm sa svim potrebitim rezanjima i drugim radnjama za potpuno dovršenje uklanjanja predviđenih asfaltnih slojeva. Stavka obuhvaća i utovar te odvoz porušenog asfalta  na deponiju.
Obračun se vrši po m</t>
    </r>
    <r>
      <rPr>
        <vertAlign val="superscript"/>
        <sz val="10"/>
        <rFont val="Arial"/>
        <family val="2"/>
      </rPr>
      <t>2</t>
    </r>
    <r>
      <rPr>
        <sz val="10"/>
        <rFont val="Arial"/>
        <family val="2"/>
      </rPr>
      <t xml:space="preserve">  porušenog i odvezenog asfalta.</t>
    </r>
  </si>
  <si>
    <t>RUŠENJE I DEMONTAŽA POSTOJEĆIH RUBNJAKA</t>
  </si>
  <si>
    <t>Rušenje i demontaža postojećih rubnjaka sa odvozom izvađenih rubnjaka.
Stavkom je obuhvaćen sav potreban rad i materijal na demontaži postojećih rubnjaka, kao što je razbijanje, rušenje i iskop samih rubnjaka i podložnog betona te utovar i odvoz na deponiju.
Obračun se vrši po m¹ demontiranih rubnjaka.</t>
  </si>
  <si>
    <t>RUŠENJE I DEMONTAŽA POSTOJEĆE DVORIŠNE OGRADE</t>
  </si>
  <si>
    <t>Rušenje i demontaža postojeće dvorišne ograde sa utovarom i odvozom porušenog materijala na deponiju. 
Stavkom je obuhvaćen sav potreban rad i materijal na demontaži postojećih željeznih i betonskih elemenata ograde.
Obračun se vrši po m¹ demontirane dvorišne ograde.</t>
  </si>
  <si>
    <t>POZICIONIRANJE POSTOJEĆIH INSTALACIJA</t>
  </si>
  <si>
    <t>Pozicioniranje postojećih instalacija prema nacrtima i vizualnim pregledom na terenu. Pažljivi ručni iskop probnih šliceva na mjestima koje odredi nadzorni inženjer radi točnog pozicioniranja (tlocrtno i visinski) postojećih instalacija u trasi objekata. Ucrtavanje pozicija instalacija u nacrt iskolčenja i evidentiranje u Graditeljski dnevnik. Ponovno zatrpavanje šliceva u zatečenim slojevima i zatečenim materijalima s propisanim nabijanjem za pojedinu vrstu materijala. Višak materijala odvesti na deponiju što je obuhvaćeno ovom stavkom. 
Obračun prema m¹ izvedenih šliceva.</t>
  </si>
  <si>
    <t>REGULACIJA PROMETA ZA VRIJEME IZVOĐENJA RADOVA</t>
  </si>
  <si>
    <t xml:space="preserve">Privremena regulacija prometa za vrijeme izvođenja svih radova prema ovom projektu. U cijenu uračunati dobavu, postavljanje, micanje te demontažu i uklanjanje semafora, prometnih znakova, žutih rotacijskih svjetala, zaprečnih tabli i ostalo. U cijenu također uključiti izradu elaborata regulacije prometa, ishođenje potrebnih suglasnosti i dozvola od nadležnih institucija. 
Ova stavka obuhvaća:
- izmjenu po potrebi postojećih prometnih znakova
- nakon prestanka privremene regulacije vraćanje prometnih znakova u prvobitno stanje
- objava privremene regulacije u javnim glasilima kao i početka i završetka trajanja iste
- održavanje svih znakova za vrijeme trajanje privremene regulacije.
U cijenu također uključiti izradu elaborata regulacije prometa, ishođenje potrebnih suglasnosti i dozvola od nadležnih institucija. 
</t>
  </si>
  <si>
    <t>ISKOP SLOJA HUMUSA DEBLJINE 20cm</t>
  </si>
  <si>
    <t>Stavka obuhvaća površinski iskop humusa predviđene debljine 20 cm, utovar u prijevozno sredstvo i odvoz  na odlagalište. U toku iskopa humusa treba voditi računa o tome da bude omogućena poprečna i uzdužna odvodnja. Površine na kojima je nakon iskopa humusa predviđena izrada nasipa, potrebno je odmah urediti i sabiti te izraditi prvi sloj nasipa. 
Obračun prema m³ izvedenog iskopa  prema dimenzijama iz projekta.</t>
  </si>
  <si>
    <t>ŠIROKI ISKOP U MATERIJALU KATEGORIJE "C"</t>
  </si>
  <si>
    <t>UREĐENJE SLABONOSIVOG TEMELJNOG TLA BOLJIM MATERIJALOM</t>
  </si>
  <si>
    <r>
      <t>Rad uključuje iskop sloja slabog materijala u temeljnom tlu s odvozom u odlagalište te nabavu, dobavu i ugradnju nasipnog sloja od boljeg materijala (drobljeni kameni materijal, šljunak i sl., 0/63mm). Iskop se vrši na mjestima gdje se posteljica ne može sabiti na propisanu nosivost (vidi točku II/4).  Iskopani materijal odmah odvoziti na deponiju. Posteljicu isplanirati na točnost ± 3 cm. 
Obračun se vrši po m</t>
    </r>
    <r>
      <rPr>
        <vertAlign val="superscript"/>
        <sz val="10"/>
        <rFont val="Arial"/>
        <family val="2"/>
      </rPr>
      <t>3</t>
    </r>
    <r>
      <rPr>
        <sz val="10"/>
        <rFont val="Arial"/>
        <family val="2"/>
      </rPr>
      <t xml:space="preserve"> potpuno završenog i zbijenog sloja.</t>
    </r>
  </si>
  <si>
    <t xml:space="preserve">UREĐENJE POSTELJICE </t>
  </si>
  <si>
    <r>
      <t>Izrada posteljice u dijelu kolnih i pješačkih površina. Planum posteljice se najprije grubo, a zatim fino isplanira, sa svim potrebnim uzdužnim i poprečnim padovima te apsolutnim visinskim kotama zadanim u projektu, kao i  točnošću ±3 cm. Sabiti posteljicu na Ms ≥ 30 MN/m</t>
    </r>
    <r>
      <rPr>
        <vertAlign val="superscript"/>
        <sz val="10"/>
        <rFont val="Arial"/>
        <family val="2"/>
      </rPr>
      <t>2</t>
    </r>
    <r>
      <rPr>
        <sz val="10"/>
        <rFont val="Arial"/>
        <family val="2"/>
      </rPr>
      <t xml:space="preserve"> za zemljano tlo, Ms ≥ 35 MN/m</t>
    </r>
    <r>
      <rPr>
        <vertAlign val="superscript"/>
        <sz val="10"/>
        <rFont val="Arial"/>
        <family val="2"/>
      </rPr>
      <t>2</t>
    </r>
    <r>
      <rPr>
        <sz val="10"/>
        <rFont val="Arial"/>
        <family val="2"/>
      </rPr>
      <t xml:space="preserve"> za miješano tlo i Ms ≥ 40 MN/m</t>
    </r>
    <r>
      <rPr>
        <vertAlign val="superscript"/>
        <sz val="10"/>
        <rFont val="Arial"/>
        <family val="2"/>
      </rPr>
      <t>2</t>
    </r>
    <r>
      <rPr>
        <sz val="10"/>
        <rFont val="Arial"/>
        <family val="2"/>
      </rPr>
      <t xml:space="preserve"> za šljunčano tlo. Modul stišljivosti ispitati metodom kružne ploče 
Ø30 cm. 
Obračun se vrši po m</t>
    </r>
    <r>
      <rPr>
        <vertAlign val="superscript"/>
        <sz val="10"/>
        <rFont val="Arial"/>
        <family val="2"/>
      </rPr>
      <t>2</t>
    </r>
    <r>
      <rPr>
        <sz val="10"/>
        <rFont val="Arial"/>
        <family val="2"/>
      </rPr>
      <t xml:space="preserve">  isplanirane i sabijene posteljice.</t>
    </r>
  </si>
  <si>
    <t>IZRADA NASIPA OD ŠLJUNČANOG MATERIJALA</t>
  </si>
  <si>
    <t>Nabava i dobava šljunčanog materijala, nasipanje, razastiranje, prema potrebi vlaženje ili sušenje, te planiranje šljunčanog materijala u nasipu prema dimenzijama i nagibima danim u projektu. Rad mora biti obavljen u skladu s projektom, propisima, programom kontrole i osiguranja kakvoće (PKOK), zahtjevima nadzornog inženjera i sl.. Modul stišljivosti koji treba postići je 40MN/m².
Obračun se vrši po m³ uređenog i zbijenog nasipa.</t>
  </si>
  <si>
    <t>KOLNIČKA KONSTRUKCIJA</t>
  </si>
  <si>
    <t xml:space="preserve">IZRADA NOSIVOG SLOJA OD ZRNATOG KAMENOG MATERIJALA (MNS) </t>
  </si>
  <si>
    <r>
      <t>Nabava, dobava i ugradnja drobljenog kamenog materijala (0/63mm), te izrada mehanički zbijenog nosivog sloja kolničke konstrukcije minimalne debljine 40cm, odnosno konstrukcije u dijelu pješačkih površina minimalne debljine 30cm.
Za izradu ovog sloja koristiti zrnati kameni materijal odgovarajućeg granulometrijskog sastava i propisane čistoće, što je potrebno prethodno ispitati.
Sabijanje vršiti odgovarajućim vibracionim strojevima, a potrebno je postići zbijenost od Msmin = 100 MN/m</t>
    </r>
    <r>
      <rPr>
        <vertAlign val="superscript"/>
        <sz val="10"/>
        <rFont val="Arial"/>
        <family val="2"/>
      </rPr>
      <t>2</t>
    </r>
    <r>
      <rPr>
        <sz val="10"/>
        <rFont val="Arial"/>
        <family val="2"/>
      </rPr>
      <t xml:space="preserve"> u dijelu kolnih, odnosno 60MN/m</t>
    </r>
    <r>
      <rPr>
        <vertAlign val="superscript"/>
        <sz val="10"/>
        <rFont val="Arial"/>
        <family val="2"/>
      </rPr>
      <t>2</t>
    </r>
    <r>
      <rPr>
        <sz val="10"/>
        <rFont val="Arial"/>
        <family val="2"/>
      </rPr>
      <t xml:space="preserve"> u dijelu pješačkih površina.
Obračun po m</t>
    </r>
    <r>
      <rPr>
        <vertAlign val="superscript"/>
        <sz val="10"/>
        <rFont val="Arial"/>
        <family val="2"/>
      </rPr>
      <t>3</t>
    </r>
    <r>
      <rPr>
        <sz val="10"/>
        <rFont val="Arial"/>
        <family val="2"/>
      </rPr>
      <t xml:space="preserve"> ugrađenog kamenog materijala.</t>
    </r>
  </si>
  <si>
    <t>IZRADA NOSIVOG SLOJA OD ASFALTBETONA (AC 22 base (50/70)) - KOLNE POVRŠINE</t>
  </si>
  <si>
    <t>- debljine 6 cm</t>
  </si>
  <si>
    <r>
      <t>Nabava, dobava i ugradnja materijala, uključujući opremu i sve što je potrebno za dovršenje rada. U stavci su sva potrebna ispitivanja i pribavljanje atesta. 
Obračun po m</t>
    </r>
    <r>
      <rPr>
        <vertAlign val="superscript"/>
        <sz val="10"/>
        <rFont val="Arial"/>
        <family val="2"/>
      </rPr>
      <t>2</t>
    </r>
    <r>
      <rPr>
        <sz val="10"/>
        <rFont val="Arial"/>
        <family val="2"/>
      </rPr>
      <t xml:space="preserve"> ugrađenog asfaltnog sloja AC 22 base.</t>
    </r>
  </si>
  <si>
    <t>IZRADA NOSIVOG SLOJA OD ASFALTBETONA (AC 16 base (50/70)) - PJEŠAČKE POVRŠINE</t>
  </si>
  <si>
    <t>- debljine 5 cm</t>
  </si>
  <si>
    <r>
      <t>Nabava, dobava i ugradnja materijala, uključujući opremu i sve što je potrebno za dovršenje rada. U stavci su sva potrebna ispitivanja i pribavljanje atesta. 
Obračun po m</t>
    </r>
    <r>
      <rPr>
        <vertAlign val="superscript"/>
        <sz val="10"/>
        <rFont val="Arial"/>
        <family val="2"/>
      </rPr>
      <t>2</t>
    </r>
    <r>
      <rPr>
        <sz val="10"/>
        <rFont val="Arial"/>
        <family val="2"/>
      </rPr>
      <t xml:space="preserve"> ugrađenog asfaltnog sloja AC 16 base.</t>
    </r>
  </si>
  <si>
    <t>IZRADA BITUMENSKOG MEĐUSLOJA ZA SLJEPLJIVANJE ASFALTNIH SLOJEVA</t>
  </si>
  <si>
    <r>
      <t>Prskanje bitumenskom emulzijom asfaltnih slojeva, što uključuje nabavu, dobavu i ugradnju materijala, potrebnu opremu i sve što je potrebno za dovršenje rada. U stavci su sva potrebna ispitivanja i pribavljanje atesta. Obračun po m</t>
    </r>
    <r>
      <rPr>
        <vertAlign val="superscript"/>
        <sz val="10"/>
        <rFont val="Arial"/>
        <family val="2"/>
      </rPr>
      <t xml:space="preserve">2 </t>
    </r>
    <r>
      <rPr>
        <sz val="10"/>
        <rFont val="Arial"/>
        <family val="2"/>
      </rPr>
      <t>poprskane podloge.</t>
    </r>
  </si>
  <si>
    <t>IZRADA HABAJUĆEG SLOJA OD ASFALTBETONA (AC 11 surf (50/70)) - KOLNE POVRŠINE</t>
  </si>
  <si>
    <t>- debljine 4 cm</t>
  </si>
  <si>
    <r>
      <t>Nabava, dobava i ugradnja materijala, uključujući opremu i sve što je potrebno za dovršenje rada. U stavci su sva potrebna ispitivanja i pribavljanje atesta. 
Obračun po m</t>
    </r>
    <r>
      <rPr>
        <vertAlign val="superscript"/>
        <sz val="10"/>
        <rFont val="Arial"/>
        <family val="2"/>
      </rPr>
      <t>2</t>
    </r>
    <r>
      <rPr>
        <sz val="10"/>
        <rFont val="Arial"/>
        <family val="2"/>
      </rPr>
      <t xml:space="preserve"> asfaltnog sloja AC 11 surf.</t>
    </r>
  </si>
  <si>
    <t>IZRADA HABAJUĆEG SLOJA OD ASFALTBETONA (AC 8 surf (50/70)) - PJEŠAČKE POVRŠINE</t>
  </si>
  <si>
    <t>- debljine 3 cm</t>
  </si>
  <si>
    <t>KOLNIČKA KONSTRUKCIJA - UKUPNO</t>
  </si>
  <si>
    <t>PROMETNI ZNAKOVI</t>
  </si>
  <si>
    <t>Nabava, dobava i ugradnja prometnih znakova uključivo i pocinčani stup, u svemu prema projektu prometnog rješenja, opisu iz tehničkih uvjeta kao i Pravilniku o prometnim znakovima i signalizaciji na cestama. U jediničnu cijenu su uključeni svi troškovi nabave prometnog znaka, betona, iskopi i betoniranje temelja, montaža stupova i znakova, prijevoz i sve ostalo potrebno za potpuno dovršenje postave prometnog znaka.</t>
  </si>
  <si>
    <t>Znakovi izričitih naredbi</t>
  </si>
  <si>
    <t>- obvezno zaustavljanje (B02)</t>
  </si>
  <si>
    <t>- zabrana prometa u oba smjera (B03)</t>
  </si>
  <si>
    <t>Znakovi obavijesti</t>
  </si>
  <si>
    <t>- parkiralište (C35)</t>
  </si>
  <si>
    <t>Dopunske ploče</t>
  </si>
  <si>
    <t>- dopunska ploča E07</t>
  </si>
  <si>
    <t>- dopunska ploča E31</t>
  </si>
  <si>
    <t>OPREMA CESTE</t>
  </si>
  <si>
    <t>UZDUŽNE OZNAKE NA KOLNIKU</t>
  </si>
  <si>
    <t xml:space="preserve">a) središnja razdjelna crta puna bijele boje, š=12cm </t>
  </si>
  <si>
    <t>b) kratka isprekidana crta bijele boje, š=12cm (1m+1m)</t>
  </si>
  <si>
    <t>POPREČNE OZNAKE NA KOLNIKU</t>
  </si>
  <si>
    <t>- crta zaustavljanja puna</t>
  </si>
  <si>
    <t>OSTALE OZNAKE NA KOLNIKU</t>
  </si>
  <si>
    <t>a) puna crta za označivanje parkirališnog mjesta bijele boje, š=10cm</t>
  </si>
  <si>
    <t>b) puna crta za označivanje parkirališnog mjesta žute boje, š=10cm</t>
  </si>
  <si>
    <t>c) oznaka parkirališnog mjesta za osobe s invaliditetom</t>
  </si>
  <si>
    <t>d) šrafirana površina parkirališnog mjesta za osobe s invaliditetom</t>
  </si>
  <si>
    <t>OPREMA CESTE - UKUPNO</t>
  </si>
  <si>
    <t>ODVODNJA</t>
  </si>
  <si>
    <t>BETONSKI RUBNJACI I KOLNE RAMPE</t>
  </si>
  <si>
    <t>a) pješački rubnjak (mali) 8/20</t>
  </si>
  <si>
    <t>b) cestovni rubnjak (veliki) 18/24</t>
  </si>
  <si>
    <t>c) kolna rampa 42/18</t>
  </si>
  <si>
    <t>ODVODNJA - UKUPNO</t>
  </si>
  <si>
    <t>4. ELEKTROINSTALACIJE</t>
  </si>
  <si>
    <t>CIJENA</t>
  </si>
  <si>
    <t>2.1.</t>
  </si>
  <si>
    <t>2.1.1</t>
  </si>
  <si>
    <t>Iskop zemlje C kategorije za polaganje kanalizacijskih i vodovodnih cijevi unutar i izvan objekta.</t>
  </si>
  <si>
    <t>2.1.2</t>
  </si>
  <si>
    <t>2.1.3</t>
  </si>
  <si>
    <t>2.1.4</t>
  </si>
  <si>
    <t>2.1.5</t>
  </si>
  <si>
    <t>2.1.6</t>
  </si>
  <si>
    <t>2.1.7</t>
  </si>
  <si>
    <t>2.2.</t>
  </si>
  <si>
    <t>2.2.1</t>
  </si>
  <si>
    <t>2.2.2</t>
  </si>
  <si>
    <t>2.2.3</t>
  </si>
  <si>
    <t>2.2.4</t>
  </si>
  <si>
    <t>2.2.5</t>
  </si>
  <si>
    <t>2.2.6</t>
  </si>
  <si>
    <t>2.2.7</t>
  </si>
  <si>
    <t>2.2.8</t>
  </si>
  <si>
    <t>2.2.9</t>
  </si>
  <si>
    <t>2.3.</t>
  </si>
  <si>
    <t>2.4.</t>
  </si>
  <si>
    <t>2.5.</t>
  </si>
  <si>
    <t>2.6.</t>
  </si>
  <si>
    <t>2.3.1</t>
  </si>
  <si>
    <t>2.3.2</t>
  </si>
  <si>
    <t>2.3.3</t>
  </si>
  <si>
    <t>2.3.4</t>
  </si>
  <si>
    <t>2.3.5</t>
  </si>
  <si>
    <t>2.3.6</t>
  </si>
  <si>
    <t>2.3.7</t>
  </si>
  <si>
    <t>2.3.8</t>
  </si>
  <si>
    <t>2.3.9</t>
  </si>
  <si>
    <t>2.4.1</t>
  </si>
  <si>
    <t>2.4.2</t>
  </si>
  <si>
    <t>2.4.3</t>
  </si>
  <si>
    <t>2.4.4</t>
  </si>
  <si>
    <t>2.4.5</t>
  </si>
  <si>
    <t>2.4.6</t>
  </si>
  <si>
    <t>2.4.7</t>
  </si>
  <si>
    <t>2.4.8</t>
  </si>
  <si>
    <t>2.4.9</t>
  </si>
  <si>
    <t>2.4.10</t>
  </si>
  <si>
    <t>2.5.1</t>
  </si>
  <si>
    <t>2.5.2</t>
  </si>
  <si>
    <t>2.5.3</t>
  </si>
  <si>
    <t>2.5.4</t>
  </si>
  <si>
    <t>2.5.6</t>
  </si>
  <si>
    <t>2.5.7</t>
  </si>
  <si>
    <t>2.5.8</t>
  </si>
  <si>
    <t>2.5.9</t>
  </si>
  <si>
    <t>2.6.1</t>
  </si>
  <si>
    <t>2.6.2</t>
  </si>
  <si>
    <t>2.6.3</t>
  </si>
  <si>
    <t>2.6.4</t>
  </si>
  <si>
    <t>2.6.5</t>
  </si>
  <si>
    <t>2.6.6</t>
  </si>
  <si>
    <t>2.6.7</t>
  </si>
  <si>
    <t>2.6.8</t>
  </si>
  <si>
    <t>2.6.9</t>
  </si>
  <si>
    <t>2.7.</t>
  </si>
  <si>
    <t>2.7.1</t>
  </si>
  <si>
    <t>2.7.2</t>
  </si>
  <si>
    <t>2.7.3</t>
  </si>
  <si>
    <t>2.7.4</t>
  </si>
  <si>
    <t>2.7.5</t>
  </si>
  <si>
    <t>Nabavam doprema i montaža okretno-zaokretnih ručki za naslon ruku te klizne hvataljke na prečku uz WC za osobe sa posebnim potrebama.</t>
  </si>
  <si>
    <t>2.7.6</t>
  </si>
  <si>
    <t>2.7.7</t>
  </si>
  <si>
    <t>2.7.8</t>
  </si>
  <si>
    <t>2.7.9</t>
  </si>
  <si>
    <t>2.7.10</t>
  </si>
  <si>
    <t>2.7.11</t>
  </si>
  <si>
    <t>2.7.12</t>
  </si>
  <si>
    <t>2.7.13</t>
  </si>
  <si>
    <t>2.7.14</t>
  </si>
  <si>
    <t>2.7.15</t>
  </si>
  <si>
    <t>2.7.16</t>
  </si>
  <si>
    <t>2.7.17</t>
  </si>
  <si>
    <t>2.7.18</t>
  </si>
  <si>
    <t>2.7.19</t>
  </si>
  <si>
    <t>2.7.20</t>
  </si>
  <si>
    <t>2.7.21</t>
  </si>
  <si>
    <t>BETONSKI RADOVI - UKUPNO</t>
  </si>
  <si>
    <t>TEMELJNA KANALIZACIJA - UKUPNO</t>
  </si>
  <si>
    <t>INSTALACIJA KANALIZACIJE - UKUPNO:</t>
  </si>
  <si>
    <t>INSTALACIJA KANALIZACIJE - UKUPNO</t>
  </si>
  <si>
    <t>INSTALACIJA VODOVODA - UKUPNO</t>
  </si>
  <si>
    <t>Nabava, doprema i montaža kompletnog umivaonika, koji se sastoji od: 
- umivaonika veličine prema detalju interijera I. klase sa maskom za sifon;
- Armatura ima sistem uštede potrošnje vode minimalno 5 lit/min, mogućnost ograničavanja max. temperature na kartuši. Uključivo kutne ventile s filterom, te pričvrstni brtveni i spojni materijal potreban za ugradnju  te kromirani sifon sa ispustom Ø 32 mm i čep Ø 32 mm.</t>
  </si>
  <si>
    <t>INSTALACIJE PROTUPOŽARNE ZAŠTITE - UKUPNO</t>
  </si>
  <si>
    <t>SANITARNI PREDMETI - UKUPNO</t>
  </si>
  <si>
    <t>REKAPITUACIJA INSTALACIJA VODOVODA I ODVODNJE</t>
  </si>
  <si>
    <t>4.1.</t>
  </si>
  <si>
    <t>4.2.</t>
  </si>
  <si>
    <t>4.2.1</t>
  </si>
  <si>
    <t>4.2.2</t>
  </si>
  <si>
    <t>4.2.3</t>
  </si>
  <si>
    <t>4.2.4</t>
  </si>
  <si>
    <t>4.2.5</t>
  </si>
  <si>
    <t>4.2.6</t>
  </si>
  <si>
    <t>4.2.7</t>
  </si>
  <si>
    <t>4.3.10</t>
  </si>
  <si>
    <t>4.3.11</t>
  </si>
  <si>
    <t>4.3.12</t>
  </si>
  <si>
    <t>4.3.13</t>
  </si>
  <si>
    <t>4.3.14</t>
  </si>
  <si>
    <t>4.3.15</t>
  </si>
  <si>
    <t>4.3.16</t>
  </si>
  <si>
    <t>4.3.17</t>
  </si>
  <si>
    <t>4.8.1</t>
  </si>
  <si>
    <t>4.8.2</t>
  </si>
  <si>
    <t>4.8.3</t>
  </si>
  <si>
    <t>4.8.4</t>
  </si>
  <si>
    <t>4.8.5</t>
  </si>
  <si>
    <t>4.8.6</t>
  </si>
  <si>
    <t>4.8.7</t>
  </si>
  <si>
    <t>4.8.8</t>
  </si>
  <si>
    <t>4.8.</t>
  </si>
  <si>
    <t>4.9.</t>
  </si>
  <si>
    <t>4.9.1</t>
  </si>
  <si>
    <t>4.9.2</t>
  </si>
  <si>
    <t>4.9.3</t>
  </si>
  <si>
    <t>4.9.4</t>
  </si>
  <si>
    <t>4.9.5</t>
  </si>
  <si>
    <t>4.9.6</t>
  </si>
  <si>
    <t>4.9.7</t>
  </si>
  <si>
    <t>4.9.8</t>
  </si>
  <si>
    <t>4.9.9</t>
  </si>
  <si>
    <t>4.9.10</t>
  </si>
  <si>
    <t>4.10.</t>
  </si>
  <si>
    <t>4.10.1</t>
  </si>
  <si>
    <t>4.10.2</t>
  </si>
  <si>
    <t>4.10.3</t>
  </si>
  <si>
    <t>4.11.</t>
  </si>
  <si>
    <t>4.11.1</t>
  </si>
  <si>
    <t>4.11.2</t>
  </si>
  <si>
    <t>4.11.3</t>
  </si>
  <si>
    <t>4.11.4</t>
  </si>
  <si>
    <t>4.12.</t>
  </si>
  <si>
    <t>4.12.1</t>
  </si>
  <si>
    <t>4.12.2</t>
  </si>
  <si>
    <t>4.12.3</t>
  </si>
  <si>
    <t>4.12.4</t>
  </si>
  <si>
    <t>4.12.5</t>
  </si>
  <si>
    <t>4.12.6</t>
  </si>
  <si>
    <t>4.13.</t>
  </si>
  <si>
    <t>4.13.1</t>
  </si>
  <si>
    <t>4.14.</t>
  </si>
  <si>
    <t>4.14.1</t>
  </si>
  <si>
    <t>4.14.2</t>
  </si>
  <si>
    <t>4.14.3</t>
  </si>
  <si>
    <t>4.14.4</t>
  </si>
  <si>
    <t>4.14.5</t>
  </si>
  <si>
    <t>4.14.6</t>
  </si>
  <si>
    <t>4.14.7</t>
  </si>
  <si>
    <t>4.14.8</t>
  </si>
  <si>
    <t>4.14.9</t>
  </si>
  <si>
    <t>4.14.10</t>
  </si>
  <si>
    <t>4.15.</t>
  </si>
  <si>
    <t>4.15.1</t>
  </si>
  <si>
    <t>4.15.2</t>
  </si>
  <si>
    <t>4.15.3</t>
  </si>
  <si>
    <t xml:space="preserve"> Dimenzije kanala (širina x dubina) su:</t>
  </si>
  <si>
    <t>5.1.2</t>
  </si>
  <si>
    <t>5.1.3</t>
  </si>
  <si>
    <t>5.1.4</t>
  </si>
  <si>
    <t>5.1.5</t>
  </si>
  <si>
    <t>5.1.6</t>
  </si>
  <si>
    <t>5.1.7</t>
  </si>
  <si>
    <t>USKLAĐENOST PROJEKTA S DNSH NAČELOM</t>
  </si>
  <si>
    <t>Sastavni dijelovi zgrade ne sadržavaju azbest niti posebno zbrinjavajuće tvari kako su utvrđene na temelju popisa tvari iz Priloga XIV. Uredbi (EZ) br - 1907/2006.</t>
  </si>
  <si>
    <r>
      <t>Sastavni dijelovi zgrade i materijali koji će se upotrebljavati, a mogu doći u kontakt s korisnicima ispuštat će manje od 0.06 mg formaldehifa po m</t>
    </r>
    <r>
      <rPr>
        <vertAlign val="superscript"/>
        <sz val="9"/>
        <rFont val="Arial"/>
        <family val="2"/>
      </rPr>
      <t>3</t>
    </r>
    <r>
      <rPr>
        <sz val="9"/>
        <rFont val="Arial"/>
        <family val="2"/>
        <charset val="238"/>
      </rPr>
      <t xml:space="preserve"> materijala ili komponente i manje od 0.001 mg karcinogenih hlapljivih organskih spojeva kategorija 1a i 1 b po m</t>
    </r>
    <r>
      <rPr>
        <vertAlign val="superscript"/>
        <sz val="9"/>
        <rFont val="Arial"/>
        <family val="2"/>
      </rPr>
      <t>3</t>
    </r>
    <r>
      <rPr>
        <sz val="9"/>
        <rFont val="Arial"/>
        <family val="2"/>
      </rPr>
      <t xml:space="preserve"> materijala</t>
    </r>
    <r>
      <rPr>
        <sz val="9"/>
        <rFont val="Arial"/>
        <family val="2"/>
        <charset val="238"/>
      </rPr>
      <t>.</t>
    </r>
  </si>
  <si>
    <t>Projekt neće doprinijeti značajnijim emisijama stakleničkih plinova.</t>
  </si>
  <si>
    <t>Svi relevantni uređaji za vodu koji će se instalirati (umivanici s mješalicama za toplu i hladnu vodu, wc školjka s vodokotlićem) će biti svrstani u prva dva razreda potrošnje vode EU vodne oznake EU Water Lebel.</t>
  </si>
  <si>
    <t>Žbukanje pročelja izvodi se u dva sloja. Prvi osnovi sloj nabacuje se preka površine koja se obraduje i ona mora biti čista, odredene čvrstoće i dovoljno hrapava da bise omogudia trajna veza osnovnog sloja za površinu koja se obraduje, a završni sloj mora biti trajno vezan za podložni, Prije nanošenja osnovnog sloja sve eventualne žice (od oplate iii skele) odstraniti, kako bi izbjeglo prehošenje korozije na završni sloj, a samim tim i mrlje na pročelju. Sve izvedene površine moraju bitibpotpuno ravne i glatke, vertikalne, gdje je potrebno horizontalne, kose iii oble. Profili i uglovi moraju imati oštre rubove, izradene točno prema predvidenom projektu.</t>
  </si>
  <si>
    <t xml:space="preserve">Izvedba svih stavki s gumenim brtvama na spoju vratnog krila i dovratnika, odnosno sa spuštajućom brtvom na spoju poda i vratnog krila. Za stavke s automatskim otvaranjem/zatvaranjem u cijenu uključiti automatiku, sve prema opisu stavke.
</t>
  </si>
  <si>
    <t xml:space="preserve">Zidanje fasadnom opekom izvesti točno prema uputama proizvođača opeke, kao i pravilno uskladištenje. Mort za zidanje mora odgovarati propisnim normama. Mort naveden kao produzni, ustvari je produžni vapneni mort, a opeke i blok opeke izvedene su od pečene gline.
</t>
  </si>
  <si>
    <t>ventil s poniklanom glavonm NO20 mm</t>
  </si>
  <si>
    <t>Ispitivanje nosivosti tla tampona i posteljice (tzv. probna ploča) po uputama Nadzornog inženjera ili geomehaničara. Ispitivanja evidentirati u građevnom dnevniku. Obračun po točci/komadu ispitivanja.</t>
  </si>
  <si>
    <t xml:space="preserve">Dobava materijala i izvedba armirano-betonske ravne podne ploče iznad rezervoara vode, ploča "POZICIJA 100" debljine 20 cm na koti -453 cm, iz vodonepropusnog betona (VDP2),  razreda tlačne čvrstoće C 25/30, razreda izloženosti XC1, sve u skladu sa projektom konstrukcije. </t>
  </si>
  <si>
    <t xml:space="preserve">Stavka obuhvaća dobavu materijala, izradu ,ugradnju i podupiranje oplate (visine 100 cm), kasniju demontažu, čišćenje i odvoz oplate; nabavku, transport, ugradnju betona; vibriranja i podupiranja konstrukcije za vrijeme betoniranja, njegu betona, te sva potrebna ispitivanja i dokaze kvalitete. Armirački radovi nisu premet ove stavke (posebna stavka). Ugradnju betona vršiti po po odobrenju Nadzornog inženjera odnosno evidenciji u građevnom dnevniku. Beton se miješa strojno i ugrađuje vibriranjem da ne dođe do segregacije.  U jediničnoj cijeni obuhvatiti sav potreban rad, materijal, radna skela, alat i mehanizacija potrebni za izvođenje, sve sa uključenim faktorom indirektnih troškova. Količine izvedenih radova potrebno je dokazati u Građevnoj knjizi. Obračun po m3 ugrađenog betona i po m2 ugrađene oplate prema razvijenoj širini. </t>
  </si>
  <si>
    <t xml:space="preserve">Stavka obuhvaća dobavu materijala, izradu i ugradnju oplate, kasniju demontažu, čišćenje i odvoz oplate; nabavku, transport, ugradnju betona; vibriranja i podupiranja konstrukcije (visina podupiranja od 403 cm) za vrijeme betoniranja, njegu betona, te sva potrebna ispitivanja i dokaze kvalitete. Armirački radovi nisu premet ove stavke (posebna stavka). Ugradnju betona vršiti po po odobrenju Nadzornog inženjera odnosno evidenciji u građevnom dnevniku. Beton se miješa strojno i ugrađuje vibriranjem da ne dođe do segregacije.  U jediničnoj cijeni obuhvatiti sav potreban rad, materijal, radna skela, alat i mehanizacija potrebni za izvođenje, sve sa uključenim faktorom indirektnih troškova. Količine izvedenih radova potrebno je dokazati u Građevnoj knjizi. Obračun po m3 ugrađenog betona i po m2 ugrađene oplate prema razvijenoj širini. </t>
  </si>
  <si>
    <t xml:space="preserve">Stavka obuhvaća dobavu materijala, izradu i ugradnju oplate, kasniju demontažu, čišćenje i odvoz oplate; nabavku, transport, ugradnju betona; vibriranja i podupiranja konstrukcije (visina podupiranja kose ploče od cca 300-500 cm, u dijelu stubišta cca 500-800 cm) za vrijeme betoniranja, njegu betona, te sva potrebna ispitivanja i dokaze kvalitete. Armirački radovi nisu premet ove stavke (posebna stavka). Ugradnju betona vršiti po po odobrenju Nadzornog inženjera odnosno evidenciji u građevnom dnevniku. Beton se miješa strojno i ugrađuje vibriranjem da ne dođe do segregacije.  U jediničnoj cijeni obuhvatiti sav potreban rad, materijal, radna skela, alat i mehanizacija potrebni za izvođenje, sve sa uključenim faktorom indirektnih troškova. Količine izvedenih radova potrebno je dokazati u Građevnoj knjizi. Obračun po m3 ugrađenog betona i po m2 ugrađene oplate prema razvijenoj širini. </t>
  </si>
  <si>
    <t>Dobava materijala i izvedba betona u padu na ravnom prohodnom krovu K3, beton za pad minimalno 1,0%, od 6 cm na više.</t>
  </si>
  <si>
    <t xml:space="preserve">Stavka obuhvaća pripremu podloge, dobavu materijala, izradu  i nanošenje hidroizolacije na bazi armiranog polimer-cementnog premaza armiranog staklenom mrežicom, nanošenje četkom u dva sloja debljine po 2 mm, ukupne debljine 4 mm, materijal otporan na hidrostatski pritisak vode i zaštitu hidroizolacije. Podlogu pripremiti prema naputku odabranog proizvođača materijala. Po rubovima potrebno zaljepiti elastičnu brtvenu samoljepljivu hidroizolacijsku traku. Hidroizolacija se nanosi u dva premaza sa utapanjem armaturne mrežice u prvi premaz. Stavkom obuhvaćeno fino brtvljenje oko prodora, sav potreban rad i materijal. Sve radove izvoditi prema naputku odabranog proizvođača materijala. Stvarno ugrađene količine -  izvedene radove potrebno je dokazati u Građevnoj knjizi.  Obračun po m2 izoliranih ploha unutarnjih stijenki vanjskih zidova cisterne. </t>
  </si>
  <si>
    <r>
      <t xml:space="preserve">Dobava materijala i izvođenje toplinske izolacije na poziciji krova K3 - ravni prohodni krov iznad grijanog prostora  Termoizolaciju izvesti na pozicijama i detaljima prema arhitektonskom projektu i sve u skladu sa tehničkim uputama odabranog proizvođača materijala. Termoizolacija na bazi ekstrudiranog polistirena (XPS ploče 30 g/m3) </t>
    </r>
    <r>
      <rPr>
        <u/>
        <sz val="10"/>
        <rFont val="Arial"/>
        <family val="2"/>
        <charset val="238"/>
      </rPr>
      <t>debljine 25 cm,</t>
    </r>
    <r>
      <rPr>
        <sz val="10"/>
        <rFont val="Arial"/>
        <family val="2"/>
        <charset val="238"/>
      </rPr>
      <t xml:space="preserve"> prema potrebi međusobno učvršćene poliuretanskom pjenom. U jediničnoj cijeni obuhvaćen sav potreban rad, materijal, alat, radna skela i mehanizacija potrebna za izvođenje,  sa uključenim faktorom indirektnih troškova. Stvarno ugrađene količine -  izvedene radove potrebno je dokazati u Građevnoj knjizi. Obračun po m2 . </t>
    </r>
  </si>
  <si>
    <t xml:space="preserve">K3 - ravni prohodni krov iznad grijanog prostora </t>
  </si>
  <si>
    <t xml:space="preserve">Dobava materijala i ugradnja razdjelnog sloja geotekstila debljine 3 mm u pod K3 - ravni prohodni krov iznad grijanog prostora. Polaganje razdjelnog sloja sintetičkog filca -  geotekstila 300 g,  na ravnome krovu. Obračun po m2 netto površine krova-terase. Geotekstil mora zadovoljavati mehaničke zahtjeve: najveća vlačna sila ≥ 13,5 kn/m2, najveće vlačno istezanje ≥ 55 %, tlačna sila proboja klipa ≥ 2300 N, promjer rupe (ispitivanje padajućom kuglom) &lt; 23 mm, statička sila proboja piramidom ≥ 560 N, dinamička sila proboja piramidom ≥ 390 N. Obračun prema  površini kosog krova u m2 (preklopi se ne uračunavaju). </t>
  </si>
  <si>
    <t xml:space="preserve">dobava materijala  i izvedba završnog detalja za PVC hidrozolaciju na ravnom prohodnom krovu oznake K3.
Profilirani TPO limovi (r.š. do 45 cm)se umeću se u prethodno "fleksericom" upilanu rešku ispunjenu PU kitom  i mehanički se vezuju za podlogu. Hidroizolacija se vrućim zrakom vari na limove.  Upilana reška i kontakt lima sa podlogom ispunjava se poliuretanskim trajno elastičnim, UV stabilnim kitom. Obračun po m' izrađenog detalja. </t>
  </si>
  <si>
    <t xml:space="preserve">Dobava materijala i ugradnja vanjskih kamenih ploča debljine 3 cm na ravni krov K3 - ravni prohodni krov iznad grijanog prostora. Granitni kamen položen u sloj pijeska debljine 2,5cm, kamen fugiran, obrađeni spojevi.  Prije izvođenja radova Izvoditelj se obvezuje dostaviti minimalno pet kom uzoraka različitih modela kamena na uvid i odobrenje projektantu.  Uključivo sav potreban rad, kamene ploče vezni i fugirni materijal.   Stvarno ugrađene količine -  izvedene radove potrebno je dokazati u Građevnoj knjizi. Količine iz građevne knjige odobrava Nadzorni inženjer. Obračun po m2 izvedenog poda i po m1 sokla. </t>
  </si>
  <si>
    <r>
      <t>Široki iskopi predviđeni projektom, utovar u prijevozno sredstvo i odvoz na odlagalište, te planiranje iskopanih površina. Pri izradi iskopa treba provesti sve mjere sigurnosti pri radu i sva potrebna osiguranja postojećih objekata, komunalnih instalacija i sl.. Iskop se vrši do kote posteljice budućih kolnih i pješačkih površina, odnosno prema pripadajućim nacrtima u projektu. Sve iskope treba urediti prema karakterističnim profilima, predviđenim kotama i predviđenim nagibima iz projekta, odnosno prema zahtjevu nadzornog inženjera. 
Obračun prema m</t>
    </r>
    <r>
      <rPr>
        <vertAlign val="superscript"/>
        <sz val="10"/>
        <rFont val="Arial"/>
        <family val="2"/>
      </rPr>
      <t>3</t>
    </r>
    <r>
      <rPr>
        <sz val="10"/>
        <rFont val="Arial"/>
        <family val="2"/>
      </rPr>
      <t xml:space="preserve"> izvedenog iskopa tla u sraslom stanju prema dimenzijama iz projekta.</t>
    </r>
  </si>
  <si>
    <r>
      <t>Izvedba uzdužnih oznaka na kolniku u svemu prema projektu prometnog rješenja, opisu iz tehničkih uvjeta kao i Pravilniku o prometnim znakovima i signalizaciji na cestama, uključivo sav potreban rad i materijal. Stavka obuhvaća i uklanjanje postojećih uzdužnih oznaka na kolniku koje se ne bi poklopile s novoprojektiranim stanjem.
Rad se mjeri po m</t>
    </r>
    <r>
      <rPr>
        <vertAlign val="superscript"/>
        <sz val="10"/>
        <rFont val="Arial"/>
        <family val="2"/>
      </rPr>
      <t xml:space="preserve">1 </t>
    </r>
    <r>
      <rPr>
        <sz val="10"/>
        <rFont val="Arial"/>
        <family val="2"/>
      </rPr>
      <t>izvedene uzdužne oznake u skladu s projektom.</t>
    </r>
  </si>
  <si>
    <r>
      <t>Izvedba poprečnih oznaka na kolniku u svemu prema projektu prometnog rješenja, opisu iz tehničkih uvjeta kao i Pravilniku o prometnim znakovima i signalizaciji na cestama, uključivo sav potreban rad i materijal. 
Rad se mjeri po m</t>
    </r>
    <r>
      <rPr>
        <vertAlign val="superscript"/>
        <sz val="10"/>
        <rFont val="Arial"/>
        <family val="2"/>
      </rPr>
      <t>1</t>
    </r>
    <r>
      <rPr>
        <sz val="10"/>
        <rFont val="Arial"/>
        <family val="2"/>
      </rPr>
      <t xml:space="preserve"> izvedene poprečne oznake u skladu s projektom.</t>
    </r>
  </si>
  <si>
    <t>Izvedba ostalih oznaka na kolniku i drugim površinama u svemu prema projektu prometnog rješenja, opisu iz tehničkih uvjeta kao i Pravilniku o prometnim znakovima i signalizaciji na cestama (NN 33/2005), uključivo sav potreban rad i materijal. 
Rad se mjeri po m¹ izvedene oznake u skladu s projektom.</t>
  </si>
  <si>
    <r>
      <t>Nabava, dobava i ugradnja  gotovih tipskih betonskih rubnjaka (C30/37) i betonske kolne rampe (C40/45)  na betonsku podlogu klase C12/15, a prema detalju iz projekta, uključivo sav potreban rad i materijal, kao i zapunjavanje fuga cementnim mortom. Betonski rubnjaci i betonske rampe moraju imati atest. Dimenzija betonskog cestovnog rubnjaka je 18/24cm, pješačkog rubnjaka 8/20cm, a  kolne rampe 42/18cm.  
Obračun po m</t>
    </r>
    <r>
      <rPr>
        <vertAlign val="superscript"/>
        <sz val="10"/>
        <rFont val="Arial"/>
        <family val="2"/>
      </rPr>
      <t>1</t>
    </r>
    <r>
      <rPr>
        <sz val="10"/>
        <rFont val="Arial"/>
        <family val="2"/>
      </rPr>
      <t xml:space="preserve"> izvedenih rubnjaka i kolne rampe.</t>
    </r>
  </si>
  <si>
    <r>
      <t>Nabava, dobava i ugradnja materijala, uključujući opremu i sve što je potrebno za dovršenje rada. U stavci su sva potrebna ispitivanja i pribavljanje atesta. 
Obračun po m</t>
    </r>
    <r>
      <rPr>
        <vertAlign val="superscript"/>
        <sz val="10"/>
        <rFont val="Arial"/>
        <family val="2"/>
      </rPr>
      <t>2</t>
    </r>
    <r>
      <rPr>
        <sz val="10"/>
        <rFont val="Arial"/>
        <family val="2"/>
      </rPr>
      <t xml:space="preserve"> asfaltnog sloja AC 8 surf.</t>
    </r>
  </si>
  <si>
    <t>U Petrinji, travanj 2026.</t>
  </si>
  <si>
    <t>Petrinja, travanj 2026.</t>
  </si>
  <si>
    <t>(bez cijena)</t>
  </si>
  <si>
    <t>Q</t>
  </si>
  <si>
    <t>Vanjska jedinica u izvedbi dizalice topline zrak/zrak, odnosno zrak/voda u ovisnosti o tipu priključenih unutarnjih jedinica. Kod jedinica iz više modula osiguran je parcijalni defrost, a samim time i kontinuirano grijanje za vrijeme defrosta.</t>
  </si>
  <si>
    <t>Qh ukupno = 35-45,0 kW</t>
  </si>
  <si>
    <t>EER: &gt;3,0 (100% opterećenja)</t>
  </si>
  <si>
    <t>ESEER: &gt;6,5</t>
  </si>
  <si>
    <t>COP: &gt;4,0 (100% opterećenja)</t>
  </si>
  <si>
    <t>Qg = min. 35 kW</t>
  </si>
  <si>
    <t>Qh ukupno = 60-70 kW</t>
  </si>
  <si>
    <t>Qg ukupno = 65-75 kW</t>
  </si>
  <si>
    <t>Qg ukupno = 38-50,0 kW</t>
  </si>
  <si>
    <t>Qg = &gt;60 kW</t>
  </si>
  <si>
    <t>Jedinica je sljedećih tehničkih karakteristika:</t>
  </si>
  <si>
    <t>Unutarnja  jedinica sustava kazetne izvedbe sa modernim dekorativnim panelom sa istrujavanjem zraka u 4 smjera. Jedinica  predviđena za  montažu unutar stropa, opremljena ventilatorom, izmjenjivačem topline s direktnom ekspanzijom freona, pumpicom za odvod kondenzata, te svim potrebnim elementima za zaštitu, kontrolu i regulaciju uređaja i temperature."</t>
  </si>
  <si>
    <t>Konstrukcija: Jedinice su modularne izvedbe sa osnovnim nosivim okvirom i galvaniziranim čeličnim panelima sa odgovarajućom zaštitom za vanjsku i unutarnju ugradnju.  Ventilatori su niskošumne izvedbe   s DC kontinuiranom regulacijom brzine vrtnje. Svi kompresori u uređaju su inverterski, zvučno izolirani.</t>
  </si>
  <si>
    <t>Za vanjsku jedinicu potrebno je izraditi postolje minimalne visine 30 cm od kote ravnog terena.</t>
  </si>
  <si>
    <t>Qh = 1,5 - 2,0 kW</t>
  </si>
  <si>
    <t>Qg = 1,5 - 2,5 kW</t>
  </si>
  <si>
    <t>Qh = 2,5 - 3,0 kW</t>
  </si>
  <si>
    <t>Qg = 3,0 - 4,0 kW</t>
  </si>
  <si>
    <t>Qh = 3,5 - 4,0 kW</t>
  </si>
  <si>
    <t>Qg = 4,0 - 5,0 kW</t>
  </si>
  <si>
    <t>Unutarnja jedinica  sustava za pripremu ogrjevne vode i pripremu potrošne tople vode (opcija). Uređaj se nalazi u unutrašnjosti kompaktnog kućišta i koristi kaskadni sustav za grijanje vode na visoku temperaturnu razinu.</t>
  </si>
  <si>
    <t>Unutarnja  jedinica sustava sa maskom  predviđena za  montažu na zid, opremljena ventilatorom, izmjenjivačem topline s direktnom ekspanzijom freona, elektronskim ekspanzijskim ventilom, te svim potrebnim elementima za zaštitu, kontrolu i regulaciju uređaja i temperature.</t>
  </si>
  <si>
    <t>Qh  = 1,5 - 2,0 kW</t>
  </si>
  <si>
    <t>Qh  = 4,0 - 5,0 kW</t>
  </si>
  <si>
    <t>Qg = 5,0 - 6,0 kW</t>
  </si>
  <si>
    <t>Qg =  25 - 35 kW</t>
  </si>
  <si>
    <t xml:space="preserve">Žičani elektronski prostorni regulator sa LCD displejom, pozadinskim osvjetljenjem i tjednim programskim satom </t>
  </si>
  <si>
    <t>Multifunkcionalni žičani elektronski prostorni regulator sa LCD displejom, pozadinskim osvjetljenjem i tjednim programskim satom. (unutarnje jedinice za pripremu ogrjevne vode)</t>
  </si>
  <si>
    <t>Ceentralni nadzorno upravljački sustav za regulaciju unutarnjih jedinica. Regulator je predviđen za montažu na zid i spaja se na vanjske jedinice.</t>
  </si>
  <si>
    <t>Izolirani bakreni spojni elementi za razvod medija (plinska i tekuća faza, uključivo redukcije (2 komada po kompletu: plinska + tekuća faza)</t>
  </si>
  <si>
    <t>Y-račva: 45-70 kW</t>
  </si>
  <si>
    <t>Y-račva: do 15 kW</t>
  </si>
  <si>
    <t>Y-račva: 40-45 kW</t>
  </si>
  <si>
    <t>Y-račva: 15-40 kW</t>
  </si>
  <si>
    <t>Programiranje i puštanje u pogon  centralnog upravljačkog sustava (ili jednakovrijednog) i mikroprocesorskog regulatora od strane ovlaštenog servisa.</t>
  </si>
  <si>
    <t>VANJSKA JEDINICA VRF SUSTAVA</t>
  </si>
  <si>
    <t>Qh=3,5 - 4kW</t>
  </si>
  <si>
    <t>EER&gt;3</t>
  </si>
  <si>
    <t>Qg=4,5 - 5,0 kW</t>
  </si>
  <si>
    <t>COP&gt;2,0</t>
  </si>
  <si>
    <t>Windfree unutarnja  jedinica monosplit sustava kazetne izvedbe s istrujavanjem u četiri smjera, tankog i kompaktnog dizajna predviđena za  montažu u strop, opremljena ventilatorom, izmjenjivačem topline s direktnom ekspanzijom freona, te svim potrebnim elementima za zaštitu, kontrolu i regulaciju uređaja i temperature."</t>
  </si>
  <si>
    <t>Qg=4,0 - 5,0 kW</t>
  </si>
  <si>
    <t>COP&gt;3</t>
  </si>
  <si>
    <t>Qh=3,50 - 4,5 kW</t>
  </si>
  <si>
    <t xml:space="preserve">Vanjska jedinica Multisplit sustava u izvedbi dizalice topline zrak/zrak namijenjena za spoj na 2-5 unutarnjih jedinica. Uređaj je namijenjen za vanjsku montažu - zaštićen od vremenskih utjecaja, s ugrađenim hermetičkim kompresorima,  zrakom hlađenim kondenzatorom i svim potrebnim elementima za zaštitu, kontrolu i regulaciju uređaja i funkcionalni rad. </t>
  </si>
  <si>
    <t>Qh nom = 5,0 - 6,0 kW</t>
  </si>
  <si>
    <t>EER: &gt;3,5 (100% opterećenja)</t>
  </si>
  <si>
    <t>Qg nom = 6,0 - 7,0 kW</t>
  </si>
  <si>
    <t>Qg = 2,0 - 3,0 kW</t>
  </si>
  <si>
    <t>Unutarnja  jedinica multi split sustava kazetne izvedbe sa  istrujavanjem zraka u 4 smjera. Jedinica  predviđena za  montažu unutar stropa, opremljena ventilatorom, izmjenjivačem topline s direktnom ekspanzijom freona, pumpicom za odvod kondenzata, te svim potrebnim elementima za zaštitu, kontrolu i regulaciju uređaja i temperature.</t>
  </si>
  <si>
    <t>Unutarnje jedinice</t>
  </si>
  <si>
    <t>Qh = 1,2 - 2,0 kW</t>
  </si>
  <si>
    <t>Qh = 2,0 - 2,5 kW</t>
  </si>
  <si>
    <t>Multifunkcionalni žičani elektronski prostorni regulator sa LCD displejom, pozadinskim osvjetljenjem i tjednim programskim satom za upravljanje i kontrolu unutarnjih jedinica</t>
  </si>
  <si>
    <t>Sifon s nepovratnom kuglicom za sifoniranje odvodnje kondenzata prilikom spajanja na sifon lavaboa odnosno sudopera,</t>
  </si>
  <si>
    <t xml:space="preserve">Akumulacijski međuspremnik izrađen od čelika za hidrauličku integraciju u sustave s kotlovima, kotlovima na kruto gorivo, toplinskim crpkama i solarnim postrojenjima. </t>
  </si>
  <si>
    <t>450 - 550 litara</t>
  </si>
  <si>
    <t xml:space="preserve">Visokoučinkovita hidraulička skretnica s integriranim separatorom mikromjehurića i nečistoće. Minimalni radni tlak 0,2 bar a maksimalni radni tlak 10 bar-a. Prikladno za sustave s maksimalnom temperaturom 120°C. Za mješavine glikola do 50%. Ugrađena čahura za temperaturni osjetnik točno na izlazu vode za precizno mjerenje temperature polaznog voda.                                                                                                                                                                                                                                                                                                                                                                                                                                                                                                                                                                                                                                                                                                                                                                                                                                                                                                                                                                                                                                                                                                                                </t>
  </si>
  <si>
    <t>Jednostruki ionski automatski omekšivač vode.
Sastoji se od posude od fiberglasa ispunjene visoko kvalitetnom smolom, volumno upravljanog ventila sa elektronskim programatorom, pulsnog vodomjera, membranskog ventila i posude za sol te svim internim cjevovodima i armaturom prema nacrtima.
U stavku uključiti 1 vreču tabletirane soli 25 kg, i set za ispitivanje tvrdoće vode.</t>
  </si>
  <si>
    <t>protok  V(m3/h) = 1,5-2,0</t>
  </si>
  <si>
    <t xml:space="preserve">Ultrazvučno mjerilo toplinske i rashladne energije s ugrađenim M-bus modulom za komunikaciju; napajanje mjerila baterijsko, standard zaštite kučišta IP54,razred radnog okruženja 5°C -55°C , donja granica temperaturne razlike max. 3 K , </t>
  </si>
  <si>
    <t>Qp=15 - 20 m3/h</t>
  </si>
  <si>
    <t>Qp=0,5 1,0 m3/h</t>
  </si>
  <si>
    <t xml:space="preserve">Mrežni koncentrator </t>
  </si>
  <si>
    <t xml:space="preserve">Mbus centrala </t>
  </si>
  <si>
    <t xml:space="preserve">Program </t>
  </si>
  <si>
    <t>Visokoučinkovita cirkulacijska crpka s mokrim rotorom s permanentnim magnetima. Kontinuirana prilagodba snage s ugrađenim elektronskim upravljanjem prema tlaku sustava ili konstantnoj brzini rada. Za cirkulaciju vode ili mješavine vode/glikola u sustavima grijanja, hlađenja i klimatizacije. Dozvoljena temperatura medija -10°C..110°C. Uz crpku se isporučuje izolacijski set. Komplet sa brtvenim i montažnim materijalom:</t>
  </si>
  <si>
    <t>Q=20-25 m3/h</t>
  </si>
  <si>
    <t>H=10-15 m</t>
  </si>
  <si>
    <t>Visokoučinkovita cirkulacijska crpka s mokrim rotorom s permanentnim magnetima. Kontinuirana prilagodba snage s ugrađenim elektronskim upravljanjem prema tlaku sustava ili konstantnoj brzini rada. Za cirkulaciju vode ili mješavine vode/glikola u sustavima grijanja, hlađenja i klimatizacije. Dozvoljena temperatura medija +2°C..110°C. Uz crpku se isporučuje izolacijski set. Komplet sa brtvenim i montažnim materijalom:</t>
  </si>
  <si>
    <t>Q=10-13 m3/h</t>
  </si>
  <si>
    <t>H=5-10 m</t>
  </si>
  <si>
    <t>Visokoučinkovita cirkulacijska crpka s mokrim rotorom s permanentnim magnetima. Kontinuirana prilagodba snage s ugrađenim elektronskim upravljanjem prema tlaku sustava ili konstantnoj brzini rada. Za cirkulaciju sanitarne vode  Dozvoljena temperatura medija +5°C..95°C. Uz crpku se isporučuje izolacijski set. Komplet sa brtvenim i montažnim materijalom:</t>
  </si>
  <si>
    <t>Q=3-4 m3/h</t>
  </si>
  <si>
    <t>H=4-6 m</t>
  </si>
  <si>
    <t>Cjevovod za razvod tople vode od čeličnih crnih bešavnih cijevi, kompletiranog hamburškim lukovima, pričvrsnicama, proturnim cijevima, materijalom za brtvljenje i zavarivanje, u sljedećim količinama i dimenzijama:</t>
  </si>
  <si>
    <t>spremnik PTV-a 500 - 600 lit</t>
  </si>
  <si>
    <t>sa dva izmjenjivača</t>
  </si>
  <si>
    <t>Sustav za grijanje PTV -a putem solara - solarni sustav</t>
  </si>
  <si>
    <t>1 solarni modul za upravljanje radom sustava</t>
  </si>
  <si>
    <t xml:space="preserve">Kontrolni modul za upravljanje i nadzor svi kontrolnih modula i modula za proširenje funkcija preko bus sustava.Plosnat s mogućnosti ugradnje u različite elemente (generator topline, Hoval zidno kućište, vrata kontrolnog ormara). </t>
  </si>
  <si>
    <t xml:space="preserve">kom </t>
  </si>
  <si>
    <t xml:space="preserve">Solarni pločasti kolektor vertikalne izvedbe </t>
  </si>
  <si>
    <t>Konstrukcija apsorbera: Tehnologija spajanja cijevi i limova ultrazvučnim ili laserskim zavarivanjem (radi maksimalnog prijenosa topline).</t>
  </si>
  <si>
    <t>Tip apsorbera: Visoko-selektivni pločasti apsorber s nanosom metalnih oksida (npr. titan-nitrid ili slično), minimalnog stupnja apsorpcije ≥ 95% i maksimalnog stupnja emisije ≤ 5%.</t>
  </si>
  <si>
    <t>Staklo/Pokrov: Sigurnosno, kaljeno solarno staklo (tzv. hail-resistant / otporno na tuču) visoke prozirnosti (transmisija svjetlosti ≥ 90%), minimalne debljine 3.2 mm.</t>
  </si>
  <si>
    <t>Kućište: Otporno na koroziju, izrađeno od eloksiranog aluminija ili plastificiranog aluminijskog lima, s integriranom toplinskom izolacijom (kamena ili staklena vuna debljine minimalno 40 mm na poleđini).</t>
  </si>
  <si>
    <t>- Bruto površina kolektora: cca 2.0 do 2.6 m² (po pojedinom kolektoru).</t>
  </si>
  <si>
    <t>- Učinkovitost (η₀): Minimalno ≥ 75% (prema Solar Keymarku, u odnosu na aperturu).</t>
  </si>
  <si>
    <t>- Maksimalni radni tlak: Minimalno 6 bara (ispitni tlak minimalno 10 bara).</t>
  </si>
  <si>
    <t>- Temperatura stagnacije: Minimalno 190 °C do 210 °C.</t>
  </si>
  <si>
    <t xml:space="preserve">Hidraulično ovjesni set za ugradnju na krov vertikalne  izvedbe kolektora za instalaciju direktno na podkonstrukciju (min. nagib 20°). Pričvršćenje horizontalnih nosećih profila preko ovjesnih vijaka (nisu u isporuci). Noseća kostrukcija izrađena od aluminijskih profila i plemenitog čelika, a spojni setovi od mesinga i plemenitog čelika. </t>
  </si>
  <si>
    <t>Čelične pocinčane navojne cijevi za izvedbu osnovnog razvoda  sanitarne  vode u toplinskoj stanici , te razvoda do spremnika i od spremnika prema instalaciji postojeće potrošne vode kao i za recirkulaciju. Izolacija cijevi izvest će se  toplinskom izolacijom odgovarajuće debljine. Sve fitinge i fazonske komade potrebne za kvalitetnu ugradnju cijevi izvoditelj će ubrojiti u cijenu cijevi. Prilikom ugradnje pridržavati se uputa proizvođača. Obračun po m' ugrađene cijevi sa svim potrebnim spojnim, pričvrsnim i brtvećim materijalom, i potrebnim građevinskim radom u funkcionalnom stanju.</t>
  </si>
  <si>
    <t xml:space="preserve">Elementi automatske regulacije u polju, 
</t>
  </si>
  <si>
    <t xml:space="preserve">Vanjski osjetnik temperature, 
</t>
  </si>
  <si>
    <t>-Elektromotorni pogon ventila</t>
  </si>
  <si>
    <t>Naliježni osjetnik temperature</t>
  </si>
  <si>
    <t>-Uronski osjetnik temperature, 100mm</t>
  </si>
  <si>
    <t>-Čahura za uronski osjetnik temperature, 100mm</t>
  </si>
  <si>
    <t>-Uronski osjetnik temperature, 300mm</t>
  </si>
  <si>
    <t>-Čahura za uronski osjetnik temperature,300mm</t>
  </si>
  <si>
    <t>Kabelski osjetnik temperature</t>
  </si>
  <si>
    <t>-Fitinzi za ventil DN50</t>
  </si>
  <si>
    <t>-Troputni regulacijski ventil
DN50, PN16, kvs40</t>
  </si>
  <si>
    <t xml:space="preserve">Regulacijska DDC oprema s operacijskim sustavom, </t>
  </si>
  <si>
    <t>Minimalne tehničke karakteristike uređaja:</t>
  </si>
  <si>
    <t>Komunikacijska sučelja:</t>
  </si>
  <si>
    <t>Minimalno 1 x 10/100 Ethernet port (RJ45) za mrežnu povezivost.</t>
  </si>
  <si>
    <t>Minimalno 2 x RS485 serijska porta za povezivanje perifernih uređaja i sabirnica.</t>
  </si>
  <si>
    <t>Ulazno/Izlazna konfiguracija (Fiksna ili modularna sa sklopnim blokovima):</t>
  </si>
  <si>
    <t>Minimalno 16 x univerzalnih ulaza (UI) – konfigurabilni kao digitalni (beznaponski kontakt), otpornički (NTC, PT1000 i sl.) ili naponski/strujni (0-10V, 4-20mA).</t>
  </si>
  <si>
    <t>Minimalno 8 x digitalnih relejnih izlaza (DO) – s preklopnim ili radnim kontaktima za izravno upravljanje elementima.</t>
  </si>
  <si>
    <t>Minimalno 8 x univerzalnih izlaza (UO) – konfigurabilni kao analogni naponski izlazi (0-10V) ili digitalni/pulsni izlazi.</t>
  </si>
  <si>
    <t>U cijenu uključiti sav potreban sitni i montažni materijal, konfiguraciju ulaza/izlaza prema projektu, izradu algoritama upravljanja te izradu grafičkih HTML5 stranica za udaljeni pristup.</t>
  </si>
  <si>
    <t>Ugrađeni komunikacijski protokoli i servisi: BACnet (IP i MS/TP), Modbus (TCP i RTU), TCOM i integrirani HTML5 web server za naprednu grafičku vizualizaciju.</t>
  </si>
  <si>
    <t>Montaža: Predviđen za ugradnju na standardnu DIN šinu (35mm) unutar elektroormara automatike.</t>
  </si>
  <si>
    <r>
      <t>Cjevovod za razvod tople vode od čeličnih crnih bešavnih cijevi</t>
    </r>
    <r>
      <rPr>
        <sz val="10"/>
        <rFont val="Arial"/>
        <family val="2"/>
        <charset val="238"/>
      </rPr>
      <t>, kompletiranog hamburškim lukovima, pričvrsnicama, proturnim cijevima, materijalom za brtvljenje i zavarivanje, u sljedećim količinama i dimenzijama:</t>
    </r>
  </si>
  <si>
    <t>Toplinska izolacija cijevovoda, koja pri izgaranju ne stvara otrovni plin i samougasiva je. Komplet s potrebnim materijalom za montažu (originalno ljepilo u kantama, samoljepive trake i sl.). Izolacija na namijenjena cjevovodu tople vode u šupljini spuštenog stropa.</t>
  </si>
  <si>
    <t>Aluminijski člankasti radijatori. Radijatori trebaju biti proizvedeni u skladu s važećim normama.  Materijal izrade članaka treba biti aluminijska slitina. Brzina korozije treba se nalaziti ispod 0,1 mm/god</t>
  </si>
  <si>
    <t>Toplinski učinak (snaga po članku): Minimalno 150 W za temperaturni režim Δ T = 60°C</t>
  </si>
  <si>
    <r>
      <t>T</t>
    </r>
    <r>
      <rPr>
        <sz val="10"/>
        <color indexed="8"/>
        <rFont val="Arial"/>
        <family val="2"/>
        <charset val="238"/>
      </rPr>
      <t xml:space="preserve">ermostatski radijatorski ventil s predregulacijskom skalom  za podešavanje protoka, za dvocijevne sustave grijanja s prisilnom cirkulacijom, za ugradnju na radijatore kutna ili ravna izvedba.                                                 </t>
    </r>
  </si>
  <si>
    <t xml:space="preserve">Zidni ventilator  s podesivom sklopkom vremenskog kašnjenja, nepovratnom zaklopkom i samopodiznom fasadnom zaluzinom,  230V, 50 Hz, 60-100 m3/h, povezati s prekidačem svjetla u pripadnoj prostoriji i dovesti neovisno napajanje.                              </t>
  </si>
  <si>
    <t>-          Pad tlaka: min. 50 Pa</t>
  </si>
  <si>
    <t>-          Elastični spojevi (2 kom),</t>
  </si>
  <si>
    <t>-          Sampodizna zaklopka</t>
  </si>
  <si>
    <t>-          Timer za produljeni rad</t>
  </si>
  <si>
    <t>Okrugli (spiralno falcanih) kanali izrađeni iz čelične pocinčane trake uključivo koljena, T-komade, redukcije, prijelazne komade itd.</t>
  </si>
  <si>
    <t>-          Protok zraka: 10-150 m3/h</t>
  </si>
  <si>
    <t>Cijevni ventilator  izrađen iz propilena za odsis sanitarija. Impeler izrađen također iz propilena . Motor dvobrzinski, nije potrebno održavati, stupanj zaštite motora IP 44. Ventilator se pali prekidačem za svijetlo.</t>
  </si>
  <si>
    <t xml:space="preserve">Vanjska jedinica monosplit sustava u izvedbi dizalice topline zrak/zrak namijenjena za spoj na jednu unutarnju jedinicu. Uređaj je namijenjen za vanjsku montažu - zaštićen od vremenskih utjecaja, s ugrađenim hermetičkim DC inverter kompresorima,  zrakom hlađenim kondenzatorom i svim potrebnim elementima za zaštitu, kontrolu i regulaciju uređaja i funkcionalni rad. </t>
  </si>
  <si>
    <t xml:space="preserve">Dopuna radne tvari. </t>
  </si>
  <si>
    <t>Bakrene cijevi u šipci za freonsku instalaciju plinske i tekuće faze. U kompletu sa spojnicama i koljenima, spojnim i pričvrsnim materijalom. Cijevi moraju biti odmašćene, očišćene i osušene prije ugradnje.</t>
  </si>
  <si>
    <t>Predizolirane bakrene cijevi u kolutu za freonsku instalaciju plinske i tekuće faze. U kompletu sa spojnicama i koljenima, spojnim i pričvrsnim materijalom. Cijevi moraju biti odmašćene, očišćene i osušene prije ugradnje.</t>
  </si>
  <si>
    <t>Ako opis koje stavke dovodi izvoditelja u sumnju o načinu izvedbe, treba pravovremeno prije predaje ponude tražiti objašnjenje od naručitelja, putem EOJN. Eventualne izmjene materijala te načina izvedbe tokom građenja moraju se izvršiti isključivo pismenim dogovorom s projektantom i nadzornim inženjerom. Sve više radnje koje neće biti na taj način utvrđene neće se moći priznati u obračunu.</t>
  </si>
  <si>
    <t>- HRN S.B.D1.009. ili jednakovrijedno – vučeni crijepovi od gline,</t>
  </si>
  <si>
    <t>- HRN S.B.D1.009.  ili jednakovrijedno  – vučeni crijepovi od gline,</t>
  </si>
  <si>
    <t>- HRN S.D.B7.020.  ili jednakovrijedno – tesano crnogorično drvo,</t>
  </si>
  <si>
    <t>- HRN S.D.C1.040. i 041.  ili jednakovrijedno – rezano crnogorično drvo,</t>
  </si>
  <si>
    <t xml:space="preserve">Izrada i postava zaštitne ograde gradilišta. U cijenu uračunat sav potreban rad i materijal, sva potrebna vezna sredstva, sav potreban okov za otvaranje vratnih krila, svi transporti te demontaža i sortiranje djelova ograde nakon završetka radova. </t>
  </si>
  <si>
    <r>
      <rPr>
        <sz val="10"/>
        <rFont val="Arial"/>
        <family val="2"/>
      </rPr>
      <t xml:space="preserve">Dobava materijala i izvođenje parne brane na kosome krovu oznake K1. Parna brana izvedena od polimerbitumenskih traka, međusobno zavarenih preko hladnog bitumenskog premaza. Izvodi se sa jednim hladnim bitumenskim premazom prema HRN U M3.240 (ili jednakovrijednim) i jednim slojem hidroizolacijske varene polimerbitumenske trake </t>
    </r>
    <r>
      <rPr>
        <u/>
        <sz val="10"/>
        <rFont val="Arial"/>
        <family val="2"/>
      </rPr>
      <t>sa uloškom od alu folije ukupne debljine 4 mm,</t>
    </r>
    <r>
      <rPr>
        <sz val="10"/>
        <rFont val="Arial"/>
        <family val="2"/>
      </rPr>
      <t xml:space="preserve"> punoplošno varene (100%) za podlogu prema HRN U M3.300. (ili jednajkovrijedno).  Hidroizolaciju variti prema uputama odabranog proizvođača materijala.  Obračun prema  površini kosog krova u m2 (preklopi se ne uračunavaju). </t>
    </r>
  </si>
  <si>
    <t>protupožarno brtvljenje pjenom CP 620 ili jednakovrijedno</t>
  </si>
  <si>
    <t>Nabava, dobava svog potrebnog materijala i izrada ravnog spuštenog stropa iz  običnih gipskartonskih ploča odnosno vatrootpornih  gipskartonskihploča (zahtjev otpornosti REI/EI 60) ploča  na tipskoj čeličnoj podkonstrukciji iz pocinčanih  profila koji se ovjesnim elementima učvršćuje za nosivi strop. Visina ugradnje i visina spuštanja  stropa u skladu sa grafičkim dijelom projekta pojedinih prostora. Izvesti sve u skladu s tehničkim uputama odabranog proizvođača materijala.  Podloga za učvršćivanje je  AB ravna i kosa krovna ploča i obodni betonski serklaž. Potkonstrukcija iz pocinčanihčeličnih profila HRN EN 14195 ili jednakovrijedno, kao nosivi i montažni profili. Ovješenje  s dopuštenim sredstvima za pričvrščenje. Sve izvesti prema uputama proizvođača. Uključivo sav rad, transport i materijal. (sa svim spojnim i brtvenim materijalom). Potrebna skela u cijeni stavke.</t>
  </si>
  <si>
    <r>
      <t>TEHNIČKE KARAKTERISTIKE AL PROFILA (</t>
    </r>
    <r>
      <rPr>
        <sz val="10"/>
        <rFont val="Arial"/>
        <family val="2"/>
        <charset val="238"/>
      </rPr>
      <t>M 10800 ili jednakovrijedno). Legura Aluminijuma - AIMgSi 0,5 F22 6060 (1725)Tvrdoća - 12-14 HB, Debljina zaštitnog sloja - 2,2-2,5mm, Geometrijska kontrola - DIN 17615 Compliant ili jednakovrijedno, TEHNIČKI PODACI SISTEMA: Širina profila - 55mm, Maksimalni moment inercije - do 883cm4, Mogućnost zastakljivanja - jednostruko, dvostruko ili trostruko staklo, od 24 mm do 50 mm, Zaptivanje - dva nivoa zaptivanja, EPDM zaptivka perimetrički.</t>
    </r>
  </si>
  <si>
    <r>
      <t>Dobava materijala i izrada potkonstrukcije krova K4 - ostakljeni krov iznad centralnog hala. Potkonstrukcija iz aluminijskih profila (</t>
    </r>
    <r>
      <rPr>
        <sz val="10"/>
        <rFont val="Arial"/>
        <family val="2"/>
        <charset val="238"/>
      </rPr>
      <t>aluminij M10800 ili jednakoverijedno), pokrov laminirano staklo, sprecava prolaz UV i UVB (D) zraka ili reflektirajuce IZO staklo.</t>
    </r>
  </si>
  <si>
    <r>
      <t xml:space="preserve">potkonstrukcija iz aluminijskih profila  (aluminij </t>
    </r>
    <r>
      <rPr>
        <sz val="10"/>
        <rFont val="Arial"/>
        <family val="2"/>
        <charset val="238"/>
      </rPr>
      <t>M10800 ili jednakovrijedno)</t>
    </r>
  </si>
  <si>
    <t>"Podovi u prostorijama u kojima postoji opasnost od razlijevanja tekućina (sanitarije, ulazi u građevinu, kuhinje i dr.) moraju se izvesti u protukliznoj izvedbi. Keramičke pločice kao podne obloge u prostorijama u kojima postoji mogućnost razlijevanja tekućina i pojave kliskog poda moraju biti u protukliznoj izvedbi certificirane prema
DIN 51130 i 51097 ili jednakovrijedno za određeni koeficijent hrapavosti površine „R – slip resistance“. Preporučeni koeficijenti protukliznosti za pojedine prostore u građevini, a ovisno o njihovoj namjeni su kako slijedi:
* ulazni prostori u građevinu R9
* sanitarni čvorovi, umivaonici R10
* kuhinja (friteze) R13
* kuhinja (pranje suđa) R12
* spremišni prostori gdje se drži ulje i masnoće R12"</t>
  </si>
  <si>
    <r>
      <rPr>
        <sz val="10"/>
        <rFont val="Arial"/>
        <family val="2"/>
      </rPr>
      <t>Dobava i ugradnja materijala za izvedbu fasadnog toplinskog ETICS sustava, prema uputama proizvođača; (TIP MINERALNA VUNA, hidrofobirana, 150 kg/m3), pročeljni tip, ploče debljine 15 cm. Ploče se polažu na sve vanjske armirano betonske ili opečne elemente, na sve vanjske zidove, podglede vanjskog stropa isl.. Stavkom je obuhvaćena priprema podloge čišćenjem i odmašćivanjem, nanošenje impregnirajućeg sloja, ugradnja komplet ETICS sustava sa ugradnjom špaletnih elemenata. ETICS sustav sadrži: impregnirajuće slojeve, ljepilo i sloj za armiranje (C=o‍k‍o‍ 1,11 k‍J‍/‍k‍g‍‍K‍), alkalno otpornu mrežicu potrošnje o‍k‍o‍ 1,1 d‍m‍/‍m‍²‍, toplinsko-izolacijske ploče od emineralne vune debljine 15 cm (λD = 0,039 W/[mK]), pričvrsne vijke sa pocinčanim čeličnim klinom (sidra), (6-8 kom/m2) s pripadajućim kutnim profilima</t>
    </r>
    <r>
      <rPr>
        <u/>
        <sz val="10"/>
        <rFont val="Arial"/>
        <family val="2"/>
      </rPr>
      <t xml:space="preserve"> i APU (ili jednakovrijedno) lajsnama oko svih otvora,</t>
    </r>
    <r>
      <rPr>
        <sz val="10"/>
        <rFont val="Arial"/>
        <family val="2"/>
      </rPr>
      <t xml:space="preserve"> završni sloj na bazi silikata  strukture 2,0 mm po izboru Projektanta</t>
    </r>
    <r>
      <rPr>
        <sz val="10"/>
        <rFont val="Arial"/>
        <family val="2"/>
        <charset val="238"/>
      </rPr>
      <t xml:space="preserve">. </t>
    </r>
  </si>
  <si>
    <t xml:space="preserve">Dobava i ugradba drvenih 1K  zaokretnih punih  vrata s nadsvjetlom u sanitarijama. 
Dovratnik se izrađuje iz pocinčanog čeličnog lima d=2 mm, a krilo se izrađuje iz sendviča obloženog laminatom i obrubljenog ABS profilom debljine 3 mm.
Završna obrada su laminat prema odabiru Projektanta i plastificiranje čeličnih dovratnika prema RAL karti u boji po odabiru Investitora.         
Ostakljenje: float staklo d=5mm.
Okov: za zaokretno otvaranje s cilindričnom bravom. U podu predvidjeti gumeni graničnik za vratno krilo.
Ugradnja standardne plastične prostrujne rešetke u donji dio krila.
Ugradnja na završno obrađeni zid.
Napomena: obavezna izmjera na gradilištu.
</t>
  </si>
  <si>
    <t xml:space="preserve">Dobava i ugradba drvenih ostakljene stijene s jednim 2K zaokretnim vratima i 4 fiksno ostakljena polja. Stavka uključuje kompletne okove i sav sitan materijal potreban za ugradnju.  Kvalitetan okov po izboru projektanta. U stavku je uključen sav potreban materijal, klizni okov, cilindar brava s ključem i ostali pribor. Prema pozicijama iz nacrta.
</t>
  </si>
  <si>
    <t>Prije izrade ostakljenih vrata i prozora obavezno kontrolirati mjere na licu mjesta. Detalji izvedbe način ugradnje, veličina profila i modularna mjera će se odrediti nakon odabira izvoditelja, koji će imati obavezu izraditi detalje i dati na uvid i odobrenje projektantu. Izvedba svih stavaka je iz profila sa prekinutim toplinskim mostom, minimalnog presjeka 6/6 cm. Koeficijent prolaska topline mora biti U≤1,40W(m2K);Ust =1,1 i Uokv=2,10 W(m2K ). Ostakljenje je dvoslojno IZO staklo, sa 1x premaz Low-E, ventus mehanizam za otklopne prozore metalni sa osiguranjem ručice za otvaranje s poda  (nikako ne otvarati na konopac). Kvalitetan okov po izboru projektanta. Stakla su uključena u cijenu. Ostakljenje je IZO staklo 4+16+4 mm. U stavku je uključen sav potreban materijal, uključivo okov i ostali pribor. Stavka obuhvaća i vanjsku aluminijsku plastificiranu klupčicu u boji prozora. Stavke uključuju i metalne slijepe dovratnike, doprozornike, te čelične pričvrsne elemente prema detalju proizvođača. Sve stavke sidre se preko čeličnih profila ili prema detalju koji su uključeni u cijenu.  U stavke svih prozora i vrata je uključena i zaštita od sunca u vidu vanjske rolet kutije sa roletama od alu lamelama u boji po izboru projektanta.</t>
  </si>
  <si>
    <r>
      <t xml:space="preserve">dim. sš/sv (cm) = 598/340+1410 cm
24-dijelna fiksna ostakljena krovna stijena  unutar koje se s prednje vertikalne strane ugrađuje rešetka za ventilaciju dimenzija 585/110 cm, prikaz u detaljima 9, 10 I 11
za nosivu konstrukciju po obodu zabatnog ab zida srednjeg hala sidri se linijski čelični nosač HEB 260 _izvodi se rub kutije ostakljenja, na koji se pricvršæuje raster aluminijskih profila za nošenje krovnog ostakljenja zadovoljavajućih karakteristika / format pojedinacnih stakala cca 135x250cm, sve uključeno u stavku /. Ostakljenje je polukaljeno lijepljeno folijom sa thermix distanc lajsnama gdje je međuprostor punjen plinom argonom. 
Detalji izvedbe način ugradnje i veličina alu profila će se odrediti nakon odabira izvoditelja, koji će imati obavezu izraditi detalje i dati na uvid i odobrenje projektantu. 
Prije izrade obavezno kontrolirati mjere na licu mjesta.
</t>
    </r>
    <r>
      <rPr>
        <sz val="10"/>
        <color rgb="FFFF0000"/>
        <rFont val="Arial"/>
        <family val="2"/>
        <charset val="238"/>
      </rPr>
      <t xml:space="preserve">
</t>
    </r>
  </si>
  <si>
    <r>
      <t xml:space="preserve">Izrada, prijevoz i ugradnja protupožarnih dvookrilnih ostakljenih dimonepropusnih   zaokretnih vrata dim. 150x210 cm  požarne otpornosti EI2 30-C-sm. Izvedba vrata iz čeličnih cijevi sa izolacijskim oblogama i pokrivnim profilima od tipskih aluminijskih profila.  Završna obrada – plastifikacija u RAL-u po izboru iz standardne RAL-karte.  Vrata su opremljena sa potrebnim panik okovom </t>
    </r>
    <r>
      <rPr>
        <sz val="10"/>
        <rFont val="Arial"/>
        <family val="2"/>
        <charset val="238"/>
      </rPr>
      <t>EN 1125 ili jednakovrijedno (panik poluga/kvaka)  i hidrauličkim zatvaračem. U dovratniku brtve, trostrano. Vrata su bez praga.  
Izrada vrata prema izmjeri na objektu.
Certifikat izdan od ovlaštene Ustanove, po normi važećoj u RH.</t>
    </r>
  </si>
  <si>
    <r>
      <t xml:space="preserve">Dimenzija raster i način otvaranja </t>
    </r>
    <r>
      <rPr>
        <sz val="10"/>
        <rFont val="Arial"/>
        <family val="2"/>
        <charset val="238"/>
      </rPr>
      <t xml:space="preserve">vidljiv je
iz nacrta. </t>
    </r>
  </si>
  <si>
    <t>NAPOMENA: svi sanitarni uređaji moraju biti svrstani u prva dva razreda potrošnje vode prema europskoj normi ISO 31600:2022 - Water efficiency labelling programmes).</t>
  </si>
  <si>
    <t xml:space="preserve">Postavit uz umivaonike ili jedan držač  uz blok umivaonike i vindabonu. </t>
  </si>
  <si>
    <t>Postavit uz umivaonike ili jedan držač  uz blok umivaonike, uz praonik za ruke i vindabonu.</t>
  </si>
  <si>
    <t>Minimalna i maksimalna odstupanja od tehničkih karakteristika proizvoda mogu iznositi do 3%.</t>
  </si>
  <si>
    <t>Izvedba gradilišnog priključka el. energijom. Gradilišni priključak električnom energijom treba biti izveden preko elektro ormara s ugrađenom sklopkom diferencijalne struje. Isti je potrebno dopremiti te pustiti u pogon od ovlaštene HEP tvrtke. Električna instalacija na gradilištu, prije puštanja u rad mora biti ispitana od strane ovlaštene tvrtke i imati isprave o ispitivanju. Potrebno je izvesti uzemljenje elektro instalacije npr. na pocinačanu traku FeZn 40 mm za gromobransku instalaciju ili na sličan odgovarajući način.Razvodni ormarić potrebno je zaštititi od vremenskih utjecaja, te u koliko je to potrebno preporuča se  ugraditi u drvenu nadstrešnicu sa izvedenim krovištem u svrhu zaštite od atmosferskih utjecaja. Razvodni ormar je potrebno redovito zaključavati po svakom otvaranju te  označiti kako bi bio nedostupan nestručnim osobama. Električni kablovi i priključci moraju biti tako postavljeni ili zaštićeni da ne može doci do mehaničkih oštećenja (podignuti u zrak 6m ili ukopani u zemlju i zaštićeni od mehaničkih oštećenja). Tamo gdje vozila moraju proći ispod električnih vodova, moraju se postaviti odgovarajuće upozoravajuće oznake i viseće zaštite. Priključak izvodi Izvođač (nakon podnesenog zahtjeva od strane Investitora).</t>
  </si>
  <si>
    <t>Betoniranje izvesti C 25/30 s dodatkom sredstva za vodonepropusnost 4,2 betacementola ili jednakovriedno u dvostranoj glatkoj oplati dubine prema potrebnoj koti dna okna. Dno i stijenke okna su debljine 20 cm, konstruktivno armirati stijenke. U oknu je potrebno izvesti kinete prema smjeru i padu. U stijenkama ostaviti otvore za prolaz cijevi. 'Prodor cijevi kroz zidove izvesti vodonepropusno ugradnjom umetaka s gumenom brtvom za spoj plastične cijevi i betona.</t>
  </si>
  <si>
    <t>Nabava, dobava i montaža kanala za linijsku odvodnju V200 ili jednakovrijedno, nosivosti C250. Kanal se zbog specifičnog  V-presjeka odlikuje većom brzinom otjecanja vode i boljim hidrauličkim  svojstvima. Kanal je izrađen iz polimerbetona građevinske visine od 265 - 365 mm. Svjetla širina kanala  je  od 200 mm, građevinska širina od 235 mm, građevinska dužina 100cm. Rubovi kanala ojačani su kutnikom od pocinčanog čelika debljine od 4 mm koji služi kao dosjed za polaganje pokrovne rešetke. Kanalski elementi su izvedeni u pet građevinskih visina (kaskadni pad). Kanal se izvodi polaganjem na betonsku podlogu marke C25/30 debljine sloja 15 cm, a kanal je potrebno bočno založiti betonom. Gornji rub  rešetke se izvodi u razini 2-5 mm ispod kote gotove završne okolne površine. Pokrovna rešetka je izrađena iz lijevanog  željeza za opterećenje C 250 (srednje teški promet) sa sistemom bezvijčane ukrute. Rešetka je širine od 223 mm, duljine od 50 cm a upojne površine od 740 cm²/m.
Sve sa priborom za montažu do potpune funkcionalnosti.</t>
  </si>
  <si>
    <t>Uz hidro-stanicu isporučiti i:
- potvrdu o sukladnosti izdanu od ovlaštene institucije
- uvjerenje o podobnosti prema Zakonu o zaštiti od požara, izdano od ovlaštene institucije
- uvjerenje o ispunjavanju zahtjeva prema Zakonu o zaštiti na radu, izdano od ovlaštene institucije.</t>
  </si>
  <si>
    <r>
      <t>Dobava, ugradba i spajanje u funkcionalnu cjelinu sigurnosne svjetiljke (bijela), 3h, 8W, 230 V.</t>
    </r>
    <r>
      <rPr>
        <sz val="10"/>
        <color rgb="FFFF0000"/>
        <rFont val="Arial"/>
        <family val="2"/>
        <charset val="238"/>
      </rPr>
      <t xml:space="preserve"> </t>
    </r>
    <r>
      <rPr>
        <sz val="10"/>
        <rFont val="Arial"/>
        <family val="2"/>
      </rPr>
      <t>Komplet sa akumulatorima. Bijele svjetiljke moraju imati na sebi crvenu točku ili crvenu traku. IP 40.</t>
    </r>
  </si>
  <si>
    <r>
      <t>• Spoj sabirnice izjednačenja potencijala sa glavnim sabirnicom kabelom tipa G05V-K-Y 1x16mm2
• sa</t>
    </r>
    <r>
      <rPr>
        <sz val="10"/>
        <color rgb="FFFF0000"/>
        <rFont val="Arial"/>
        <family val="2"/>
        <charset val="238"/>
      </rPr>
      <t xml:space="preserve"> </t>
    </r>
    <r>
      <rPr>
        <sz val="10"/>
        <rFont val="Arial"/>
        <family val="2"/>
        <charset val="238"/>
      </rPr>
      <t xml:space="preserve">konektorom 4/6 mm2 -muški ili ženski komplet metalnog konektora, brtve i kućišta, plus ili minus, za spajanje modula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</si>
</sst>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4" formatCode="_-* #,##0.00\ &quot;kn&quot;_-;\-* #,##0.00\ &quot;kn&quot;_-;_-* &quot;-&quot;??\ &quot;kn&quot;_-;_-@_-"/>
    <numFmt numFmtId="43" formatCode="_-* #,##0.00_-;\-* #,##0.00_-;_-* &quot;-&quot;??_-;_-@_-"/>
    <numFmt numFmtId="164" formatCode="_-* #,##0.00\ _k_n_-;\-* #,##0.00\ _k_n_-;_-* &quot;-&quot;??\ _k_n_-;_-@_-"/>
    <numFmt numFmtId="165" formatCode="#,##0.00\ [$kn-41A];[Red]\-#,##0.00\ [$kn-41A]"/>
    <numFmt numFmtId="166" formatCode="#,##0.00&quot; &quot;[$kn-41A];[Red]&quot;-&quot;#,##0.00&quot; &quot;[$kn-41A]"/>
    <numFmt numFmtId="167" formatCode="#,##0.00&quot; kn&quot;"/>
    <numFmt numFmtId="168" formatCode="dd&quot;.&quot;mm&quot;.&quot;yy"/>
    <numFmt numFmtId="169" formatCode="#,##0.00_ ;[Red]\-#,##0.00\ "/>
    <numFmt numFmtId="170" formatCode="#,##0.00\ &quot;EUR&quot;"/>
    <numFmt numFmtId="171" formatCode="#,##0.00\ _k_n"/>
    <numFmt numFmtId="172" formatCode="_(&quot;$&quot;* #,##0.00_);_(&quot;$&quot;* \(#,##0.00\);_(&quot;$&quot;* &quot;-&quot;??_);_(@_)"/>
    <numFmt numFmtId="173" formatCode="_-* #,##0.00\ [$€]_-;\-* #,##0.00\ [$€]_-;_-* &quot;-&quot;??\ [$€]_-;_-@_-"/>
    <numFmt numFmtId="174" formatCode="General_)"/>
    <numFmt numFmtId="175" formatCode="_-* #,##0.00\ _k_n_-;\-* #,##0.00\ _k_n_-;_-* \-??\ _k_n_-;_-@_-"/>
    <numFmt numFmtId="176" formatCode="_-* #,##0.00_-;\-* #,##0.00_-;_-* \-??_-;_-@_-"/>
    <numFmt numFmtId="177" formatCode="#,##0.00\ ;\-#,##0.00\ ;&quot; -&quot;#\ ;@\ "/>
    <numFmt numFmtId="178" formatCode="#\ ###\ ##0.00"/>
  </numFmts>
  <fonts count="141">
    <font>
      <sz val="10"/>
      <name val="Arial"/>
      <family val="2"/>
      <charset val="238"/>
    </font>
    <font>
      <sz val="11"/>
      <color theme="1"/>
      <name val="Calibri"/>
      <family val="2"/>
      <scheme val="minor"/>
    </font>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b/>
      <i/>
      <sz val="16"/>
      <color indexed="8"/>
      <name val="Arial"/>
      <family val="2"/>
      <charset val="238"/>
    </font>
    <font>
      <sz val="10"/>
      <color indexed="8"/>
      <name val="Arial"/>
      <family val="2"/>
      <charset val="238"/>
    </font>
    <font>
      <sz val="11"/>
      <color indexed="8"/>
      <name val="Arial"/>
      <family val="2"/>
      <charset val="238"/>
    </font>
    <font>
      <b/>
      <i/>
      <u/>
      <sz val="11"/>
      <color indexed="8"/>
      <name val="Arial"/>
      <family val="2"/>
      <charset val="238"/>
    </font>
    <font>
      <sz val="10"/>
      <name val="Arial"/>
      <family val="2"/>
      <charset val="238"/>
    </font>
    <font>
      <sz val="11"/>
      <color indexed="8"/>
      <name val="Calibri"/>
      <family val="2"/>
      <charset val="238"/>
    </font>
    <font>
      <b/>
      <sz val="10"/>
      <name val="Arial"/>
      <family val="2"/>
      <charset val="238"/>
    </font>
    <font>
      <sz val="10"/>
      <name val="Arial CE"/>
      <charset val="238"/>
    </font>
    <font>
      <sz val="11"/>
      <name val="Calibri"/>
      <family val="2"/>
      <charset val="238"/>
      <scheme val="minor"/>
    </font>
    <font>
      <sz val="11"/>
      <name val="Arial"/>
      <family val="2"/>
      <charset val="238"/>
    </font>
    <font>
      <b/>
      <sz val="12"/>
      <name val="Arial"/>
      <family val="2"/>
      <charset val="238"/>
    </font>
    <font>
      <b/>
      <sz val="11"/>
      <name val="Arial"/>
      <family val="2"/>
      <charset val="238"/>
    </font>
    <font>
      <b/>
      <sz val="16"/>
      <name val="Arial"/>
      <family val="2"/>
      <charset val="238"/>
    </font>
    <font>
      <sz val="10"/>
      <name val="Helv"/>
    </font>
    <font>
      <sz val="8"/>
      <name val="Arial"/>
      <family val="2"/>
      <charset val="238"/>
    </font>
    <font>
      <b/>
      <sz val="8"/>
      <name val="Arial"/>
      <family val="2"/>
      <charset val="238"/>
    </font>
    <font>
      <b/>
      <u/>
      <sz val="11"/>
      <name val="Arial"/>
      <family val="2"/>
      <charset val="238"/>
    </font>
    <font>
      <b/>
      <u/>
      <sz val="10"/>
      <name val="Arial"/>
      <family val="2"/>
      <charset val="238"/>
    </font>
    <font>
      <b/>
      <sz val="10"/>
      <color indexed="8"/>
      <name val="Arial"/>
      <family val="2"/>
      <charset val="238"/>
    </font>
    <font>
      <b/>
      <sz val="9"/>
      <name val="Arial"/>
      <family val="2"/>
      <charset val="238"/>
    </font>
    <font>
      <sz val="10"/>
      <color theme="1"/>
      <name val="Arial"/>
      <family val="2"/>
      <charset val="238"/>
    </font>
    <font>
      <u/>
      <sz val="10"/>
      <name val="Arial"/>
      <family val="2"/>
      <charset val="238"/>
    </font>
    <font>
      <sz val="10"/>
      <color rgb="FFFF0000"/>
      <name val="Arial"/>
      <family val="2"/>
      <charset val="238"/>
    </font>
    <font>
      <vertAlign val="superscript"/>
      <sz val="10"/>
      <name val="Arial"/>
      <family val="2"/>
      <charset val="238"/>
    </font>
    <font>
      <sz val="11"/>
      <color rgb="FF9C6500"/>
      <name val="Calibri"/>
      <family val="2"/>
      <charset val="238"/>
      <scheme val="minor"/>
    </font>
    <font>
      <b/>
      <sz val="14"/>
      <name val="Arial"/>
      <family val="2"/>
      <charset val="238"/>
    </font>
    <font>
      <sz val="12"/>
      <name val="Arial"/>
      <family val="2"/>
      <charset val="238"/>
    </font>
    <font>
      <sz val="7"/>
      <name val="Arial"/>
      <family val="2"/>
      <charset val="238"/>
    </font>
    <font>
      <sz val="12"/>
      <color rgb="FFFF0000"/>
      <name val="Arial"/>
      <family val="2"/>
      <charset val="238"/>
    </font>
    <font>
      <sz val="11"/>
      <color theme="1"/>
      <name val="Arial"/>
      <family val="2"/>
      <charset val="238"/>
    </font>
    <font>
      <sz val="10"/>
      <color theme="1"/>
      <name val="Arial1"/>
      <charset val="238"/>
    </font>
    <font>
      <sz val="10"/>
      <name val="Arial1"/>
      <charset val="238"/>
    </font>
    <font>
      <sz val="10"/>
      <color theme="1"/>
      <name val="Arial2"/>
      <charset val="238"/>
    </font>
    <font>
      <b/>
      <sz val="10"/>
      <name val="Arial"/>
      <family val="2"/>
    </font>
    <font>
      <sz val="10"/>
      <name val="Arial"/>
      <family val="2"/>
    </font>
    <font>
      <i/>
      <sz val="10"/>
      <name val="Arial"/>
      <family val="2"/>
      <charset val="238"/>
    </font>
    <font>
      <vertAlign val="superscript"/>
      <sz val="10"/>
      <name val="Calibri"/>
      <family val="2"/>
      <charset val="238"/>
    </font>
    <font>
      <sz val="11"/>
      <name val="Bookman Old Style"/>
      <family val="1"/>
      <charset val="238"/>
    </font>
    <font>
      <sz val="10"/>
      <name val="Arial1"/>
    </font>
    <font>
      <vertAlign val="superscript"/>
      <sz val="10"/>
      <name val="Arial"/>
      <family val="2"/>
    </font>
    <font>
      <i/>
      <sz val="10"/>
      <name val="Arial"/>
      <family val="2"/>
    </font>
    <font>
      <b/>
      <sz val="8"/>
      <name val="Arial"/>
      <family val="2"/>
    </font>
    <font>
      <sz val="8"/>
      <name val="Arial"/>
      <family val="2"/>
    </font>
    <font>
      <sz val="9"/>
      <name val="Arial"/>
      <family val="2"/>
    </font>
    <font>
      <sz val="9"/>
      <name val="Arial"/>
      <family val="2"/>
      <charset val="238"/>
    </font>
    <font>
      <sz val="10"/>
      <color theme="1"/>
      <name val="Arial"/>
      <family val="2"/>
    </font>
    <font>
      <b/>
      <sz val="10"/>
      <color indexed="8"/>
      <name val="Arial"/>
      <family val="2"/>
    </font>
    <font>
      <i/>
      <sz val="8"/>
      <color theme="0" tint="-0.499984740745262"/>
      <name val="Arial"/>
      <family val="2"/>
    </font>
    <font>
      <b/>
      <sz val="12"/>
      <color theme="1"/>
      <name val="Arial"/>
      <family val="2"/>
      <charset val="238"/>
    </font>
    <font>
      <b/>
      <sz val="10"/>
      <color theme="1"/>
      <name val="Arial"/>
      <family val="2"/>
      <charset val="238"/>
    </font>
    <font>
      <b/>
      <i/>
      <sz val="9"/>
      <color rgb="FFFF0000"/>
      <name val="Arial"/>
      <family val="2"/>
      <charset val="238"/>
    </font>
    <font>
      <sz val="12"/>
      <color theme="1"/>
      <name val="Times New Roman"/>
      <family val="1"/>
      <charset val="238"/>
    </font>
    <font>
      <b/>
      <sz val="18"/>
      <name val="Arial"/>
      <family val="2"/>
      <charset val="238"/>
    </font>
    <font>
      <b/>
      <i/>
      <sz val="9"/>
      <color theme="0" tint="-0.14999847407452621"/>
      <name val="Arial"/>
      <family val="2"/>
    </font>
    <font>
      <u/>
      <sz val="10"/>
      <name val="Arial"/>
      <family val="2"/>
    </font>
    <font>
      <sz val="10"/>
      <color indexed="8"/>
      <name val="Arial"/>
      <family val="2"/>
    </font>
    <font>
      <sz val="8.5"/>
      <color theme="1"/>
      <name val="Arial"/>
      <family val="2"/>
      <charset val="238"/>
    </font>
    <font>
      <i/>
      <u/>
      <sz val="10"/>
      <name val="Arial"/>
      <family val="2"/>
    </font>
    <font>
      <sz val="10"/>
      <name val="Arial"/>
      <family val="1"/>
    </font>
    <font>
      <sz val="9.5"/>
      <name val="Arial"/>
      <family val="2"/>
      <charset val="238"/>
    </font>
    <font>
      <sz val="10"/>
      <name val="Arial"/>
      <family val="1"/>
      <charset val="238"/>
    </font>
    <font>
      <sz val="10"/>
      <name val="Calibri"/>
      <family val="2"/>
      <charset val="238"/>
    </font>
    <font>
      <sz val="10"/>
      <name val="Arial CE"/>
      <family val="2"/>
      <charset val="238"/>
    </font>
    <font>
      <sz val="10"/>
      <name val="CRO_Light"/>
    </font>
    <font>
      <sz val="12"/>
      <name val="Arial CE"/>
      <charset val="238"/>
    </font>
    <font>
      <sz val="10"/>
      <color theme="1"/>
      <name val="Myriad Pro"/>
      <family val="2"/>
      <charset val="238"/>
    </font>
    <font>
      <sz val="9"/>
      <name val="Arial CE"/>
      <charset val="238"/>
    </font>
    <font>
      <sz val="11"/>
      <name val="Arial"/>
      <family val="2"/>
    </font>
    <font>
      <sz val="10"/>
      <name val="Helv"/>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sz val="11"/>
      <color indexed="8"/>
      <name val="Calibri"/>
      <family val="2"/>
    </font>
    <font>
      <sz val="11"/>
      <color indexed="9"/>
      <name val="Calibri"/>
      <family val="2"/>
    </font>
    <font>
      <b/>
      <sz val="11"/>
      <color indexed="63"/>
      <name val="Calibri"/>
      <family val="2"/>
    </font>
    <font>
      <b/>
      <sz val="11"/>
      <color indexed="52"/>
      <name val="Calibri"/>
      <family val="2"/>
    </font>
    <font>
      <i/>
      <sz val="10"/>
      <name val="Arial Narrow"/>
      <family val="2"/>
      <charset val="238"/>
    </font>
    <font>
      <sz val="11"/>
      <color indexed="62"/>
      <name val="Calibri"/>
      <family val="2"/>
    </font>
    <font>
      <b/>
      <sz val="11"/>
      <color indexed="8"/>
      <name val="Calibri"/>
      <family val="2"/>
    </font>
    <font>
      <i/>
      <sz val="11"/>
      <color indexed="23"/>
      <name val="Calibri"/>
      <family val="2"/>
    </font>
    <font>
      <sz val="11"/>
      <color indexed="17"/>
      <name val="Calibri"/>
      <family val="2"/>
    </font>
    <font>
      <sz val="10"/>
      <name val="Times New Roman CE"/>
      <family val="1"/>
      <charset val="238"/>
    </font>
    <font>
      <sz val="12"/>
      <name val="Times New Roman CE"/>
      <family val="1"/>
      <charset val="238"/>
    </font>
    <font>
      <b/>
      <sz val="18"/>
      <color indexed="62"/>
      <name val="Cambria"/>
      <family val="2"/>
      <charset val="238"/>
    </font>
    <font>
      <sz val="10"/>
      <color indexed="8"/>
      <name val="Calibri"/>
      <family val="2"/>
      <charset val="238"/>
    </font>
    <font>
      <sz val="9"/>
      <name val="Arial CE"/>
      <family val="2"/>
      <charset val="238"/>
    </font>
    <font>
      <sz val="12"/>
      <name val="Tms Rmn"/>
    </font>
    <font>
      <sz val="11"/>
      <color indexed="20"/>
      <name val="Calibri"/>
      <family val="2"/>
    </font>
    <font>
      <sz val="10"/>
      <color indexed="8"/>
      <name val="Arial CE"/>
      <charset val="238"/>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sz val="12"/>
      <name val="Times New Roman"/>
      <family val="1"/>
      <charset val="238"/>
    </font>
    <font>
      <sz val="10"/>
      <color indexed="8"/>
      <name val="Arial CE"/>
      <family val="2"/>
      <charset val="238"/>
    </font>
    <font>
      <sz val="10"/>
      <name val="MS Sans Serif"/>
      <family val="2"/>
      <charset val="238"/>
    </font>
    <font>
      <sz val="10"/>
      <name val="Tahoma"/>
      <family val="2"/>
    </font>
    <font>
      <sz val="10"/>
      <name val="Symbol"/>
      <family val="1"/>
      <charset val="2"/>
    </font>
    <font>
      <sz val="10"/>
      <name val="Tahoma"/>
      <family val="2"/>
      <charset val="238"/>
    </font>
    <font>
      <vertAlign val="superscript"/>
      <sz val="10"/>
      <name val="Tahoma"/>
      <family val="2"/>
    </font>
    <font>
      <sz val="10"/>
      <name val="Arial CE"/>
      <family val="2"/>
    </font>
    <font>
      <sz val="10"/>
      <name val="Arial"/>
      <family val="2"/>
      <charset val="238"/>
    </font>
    <font>
      <vertAlign val="superscript"/>
      <sz val="9"/>
      <name val="Arial"/>
      <family val="2"/>
    </font>
    <font>
      <sz val="11"/>
      <name val="Calibri"/>
      <family val="2"/>
      <scheme val="minor"/>
    </font>
    <font>
      <sz val="10"/>
      <color rgb="FFFF0000"/>
      <name val="Arial"/>
      <family val="2"/>
    </font>
    <font>
      <sz val="10"/>
      <color rgb="FFFF0000"/>
      <name val="Arial CE"/>
      <family val="2"/>
      <charset val="238"/>
    </font>
    <font>
      <sz val="10"/>
      <name val="Arial"/>
      <family val="2"/>
      <charset val="238"/>
    </font>
  </fonts>
  <fills count="54">
    <fill>
      <patternFill patternType="none"/>
    </fill>
    <fill>
      <patternFill patternType="gray125"/>
    </fill>
    <fill>
      <patternFill patternType="solid">
        <fgColor rgb="FFFFEB9C"/>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
      <patternFill patternType="solid">
        <fgColor theme="0" tint="-4.9989318521683403E-2"/>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27"/>
        <bgColor indexed="41"/>
      </patternFill>
    </fill>
    <fill>
      <patternFill patternType="solid">
        <fgColor indexed="47"/>
        <b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bgColor indexed="59"/>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26"/>
        <bgColor indexed="9"/>
      </patternFill>
    </fill>
    <fill>
      <patternFill patternType="solid">
        <fgColor indexed="22"/>
        <bgColor indexed="31"/>
      </patternFill>
    </fill>
    <fill>
      <patternFill patternType="solid">
        <fgColor indexed="55"/>
        <bgColor indexed="23"/>
      </patternFill>
    </fill>
    <fill>
      <patternFill patternType="solid">
        <fgColor indexed="43"/>
        <bgColor indexed="64"/>
      </patternFill>
    </fill>
    <fill>
      <patternFill patternType="solid">
        <fgColor indexed="9"/>
      </patternFill>
    </fill>
    <fill>
      <patternFill patternType="solid">
        <fgColor indexed="43"/>
        <bgColor indexed="26"/>
      </patternFill>
    </fill>
    <fill>
      <patternFill patternType="solid">
        <fgColor indexed="55"/>
      </patternFill>
    </fill>
  </fills>
  <borders count="40">
    <border>
      <left/>
      <right/>
      <top/>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8"/>
      </left>
      <right style="thin">
        <color indexed="8"/>
      </right>
      <top style="medium">
        <color indexed="8"/>
      </top>
      <bottom style="medium">
        <color indexed="8"/>
      </bottom>
      <diagonal/>
    </border>
    <border>
      <left style="thin">
        <color indexed="8"/>
      </left>
      <right/>
      <top style="medium">
        <color indexed="8"/>
      </top>
      <bottom style="medium">
        <color indexed="8"/>
      </bottom>
      <diagonal/>
    </border>
    <border>
      <left/>
      <right/>
      <top style="thin">
        <color indexed="64"/>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auto="1"/>
      </bottom>
      <diagonal/>
    </border>
    <border>
      <left style="thin">
        <color rgb="FF000000"/>
      </left>
      <right style="thin">
        <color rgb="FF000000"/>
      </right>
      <top style="thin">
        <color rgb="FF000000"/>
      </top>
      <bottom style="thin">
        <color rgb="FF000000"/>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rgb="FF000000"/>
      </left>
      <right/>
      <top style="thin">
        <color rgb="FF000000"/>
      </top>
      <bottom/>
      <diagonal/>
    </border>
    <border>
      <left/>
      <right style="thin">
        <color rgb="FF000000"/>
      </right>
      <top style="thin">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style="thin">
        <color indexed="64"/>
      </left>
      <right/>
      <top style="thin">
        <color indexed="64"/>
      </top>
      <bottom style="thin">
        <color indexed="64"/>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thin">
        <color indexed="64"/>
      </top>
      <bottom style="thin">
        <color indexed="64"/>
      </bottom>
      <diagonal/>
    </border>
    <border>
      <left/>
      <right/>
      <top/>
      <bottom style="thin">
        <color indexed="64"/>
      </bottom>
      <diagonal/>
    </border>
  </borders>
  <cellStyleXfs count="1270">
    <xf numFmtId="0" fontId="0" fillId="0" borderId="0"/>
    <xf numFmtId="0" fontId="22" fillId="0" borderId="0"/>
    <xf numFmtId="0" fontId="18" fillId="0" borderId="0">
      <alignment horizontal="center"/>
    </xf>
    <xf numFmtId="0" fontId="18" fillId="0" borderId="0">
      <alignment horizontal="center" textRotation="90"/>
    </xf>
    <xf numFmtId="0" fontId="22" fillId="0" borderId="0"/>
    <xf numFmtId="0" fontId="19" fillId="0" borderId="0"/>
    <xf numFmtId="0" fontId="19" fillId="0" borderId="0"/>
    <xf numFmtId="0" fontId="19" fillId="0" borderId="0"/>
    <xf numFmtId="0" fontId="22" fillId="0" borderId="0"/>
    <xf numFmtId="0" fontId="22" fillId="0" borderId="0"/>
    <xf numFmtId="0" fontId="22" fillId="0" borderId="0"/>
    <xf numFmtId="0" fontId="22" fillId="0" borderId="0"/>
    <xf numFmtId="0" fontId="22" fillId="0" borderId="0"/>
    <xf numFmtId="0" fontId="22" fillId="0" borderId="0"/>
    <xf numFmtId="0" fontId="19" fillId="0" borderId="0"/>
    <xf numFmtId="0" fontId="19" fillId="0" borderId="0"/>
    <xf numFmtId="0" fontId="19" fillId="0" borderId="0"/>
    <xf numFmtId="0" fontId="22" fillId="0" borderId="0"/>
    <xf numFmtId="0" fontId="22" fillId="0" borderId="0"/>
    <xf numFmtId="0" fontId="22" fillId="0" borderId="0"/>
    <xf numFmtId="0" fontId="20" fillId="0" borderId="0"/>
    <xf numFmtId="0" fontId="23" fillId="0" borderId="0"/>
    <xf numFmtId="0" fontId="21" fillId="0" borderId="0"/>
    <xf numFmtId="165" fontId="21" fillId="0" borderId="0"/>
    <xf numFmtId="0" fontId="22" fillId="0" borderId="0"/>
    <xf numFmtId="0" fontId="22" fillId="0" borderId="0"/>
    <xf numFmtId="0" fontId="17" fillId="0" borderId="0"/>
    <xf numFmtId="0" fontId="31" fillId="0" borderId="0"/>
    <xf numFmtId="0" fontId="16" fillId="0" borderId="0"/>
    <xf numFmtId="0" fontId="42" fillId="2" borderId="0" applyNumberFormat="0" applyBorder="0" applyAlignment="0" applyProtection="0"/>
    <xf numFmtId="0" fontId="15" fillId="0" borderId="0"/>
    <xf numFmtId="0" fontId="14" fillId="0" borderId="0"/>
    <xf numFmtId="0" fontId="13" fillId="0" borderId="0"/>
    <xf numFmtId="0" fontId="12" fillId="0" borderId="0"/>
    <xf numFmtId="0" fontId="22" fillId="0" borderId="0"/>
    <xf numFmtId="0" fontId="47" fillId="0" borderId="0"/>
    <xf numFmtId="0" fontId="48" fillId="0" borderId="0"/>
    <xf numFmtId="0" fontId="11" fillId="0" borderId="0"/>
    <xf numFmtId="0" fontId="11" fillId="0" borderId="0"/>
    <xf numFmtId="0" fontId="11" fillId="0" borderId="0"/>
    <xf numFmtId="0" fontId="10" fillId="0" borderId="0"/>
    <xf numFmtId="0" fontId="10" fillId="0" borderId="0"/>
    <xf numFmtId="0" fontId="50" fillId="0" borderId="0"/>
    <xf numFmtId="0" fontId="9" fillId="0" borderId="0"/>
    <xf numFmtId="0" fontId="8" fillId="0" borderId="0"/>
    <xf numFmtId="0" fontId="7" fillId="0" borderId="0"/>
    <xf numFmtId="0" fontId="7" fillId="0" borderId="0"/>
    <xf numFmtId="0" fontId="6" fillId="0" borderId="0"/>
    <xf numFmtId="0" fontId="6" fillId="0" borderId="0"/>
    <xf numFmtId="0" fontId="6" fillId="0" borderId="0"/>
    <xf numFmtId="0" fontId="5" fillId="0" borderId="0"/>
    <xf numFmtId="0" fontId="5" fillId="0" borderId="0"/>
    <xf numFmtId="0" fontId="22" fillId="0" borderId="0"/>
    <xf numFmtId="0" fontId="22" fillId="0" borderId="0"/>
    <xf numFmtId="0" fontId="27" fillId="0" borderId="0"/>
    <xf numFmtId="164" fontId="22" fillId="0" borderId="0" applyFont="0" applyFill="0" applyBorder="0" applyAlignment="0" applyProtection="0"/>
    <xf numFmtId="49" fontId="55" fillId="0" borderId="0">
      <alignment horizontal="justify" vertical="distributed" wrapText="1"/>
    </xf>
    <xf numFmtId="0" fontId="55" fillId="0" borderId="0">
      <alignment horizontal="left" vertical="distributed" wrapText="1" indent="1"/>
    </xf>
    <xf numFmtId="0" fontId="4" fillId="0" borderId="0"/>
    <xf numFmtId="0" fontId="22" fillId="0" borderId="0"/>
    <xf numFmtId="0" fontId="22" fillId="0" borderId="0">
      <alignment horizontal="justify" vertical="top"/>
    </xf>
    <xf numFmtId="0" fontId="31" fillId="0" borderId="0"/>
    <xf numFmtId="0" fontId="52" fillId="0" borderId="0"/>
    <xf numFmtId="0" fontId="22" fillId="0" borderId="0"/>
    <xf numFmtId="0" fontId="22" fillId="0" borderId="0"/>
    <xf numFmtId="0" fontId="38" fillId="0" borderId="0"/>
    <xf numFmtId="0" fontId="5" fillId="0" borderId="0"/>
    <xf numFmtId="0" fontId="22" fillId="0" borderId="0"/>
    <xf numFmtId="0" fontId="74" fillId="0" borderId="0">
      <alignment vertical="top" wrapText="1"/>
    </xf>
    <xf numFmtId="0" fontId="5" fillId="0" borderId="0"/>
    <xf numFmtId="0" fontId="52" fillId="0" borderId="0"/>
    <xf numFmtId="0" fontId="52" fillId="0" borderId="0"/>
    <xf numFmtId="0" fontId="52" fillId="0" borderId="0"/>
    <xf numFmtId="0" fontId="22" fillId="0" borderId="0"/>
    <xf numFmtId="0" fontId="52" fillId="0" borderId="0"/>
    <xf numFmtId="0" fontId="22" fillId="0" borderId="0"/>
    <xf numFmtId="0" fontId="22" fillId="0" borderId="0"/>
    <xf numFmtId="0" fontId="22" fillId="0" borderId="0"/>
    <xf numFmtId="0" fontId="3" fillId="0" borderId="0"/>
    <xf numFmtId="0" fontId="22" fillId="0" borderId="0"/>
    <xf numFmtId="0" fontId="22" fillId="0" borderId="0"/>
    <xf numFmtId="0" fontId="82" fillId="0" borderId="0"/>
    <xf numFmtId="0" fontId="22" fillId="0" borderId="0"/>
    <xf numFmtId="0" fontId="83" fillId="0" borderId="0"/>
    <xf numFmtId="0" fontId="52" fillId="0" borderId="0"/>
    <xf numFmtId="0" fontId="31" fillId="0" borderId="0"/>
    <xf numFmtId="0" fontId="22" fillId="0" borderId="0"/>
    <xf numFmtId="0" fontId="23" fillId="7" borderId="0" applyNumberFormat="0" applyBorder="0" applyAlignment="0">
      <protection locked="0"/>
    </xf>
    <xf numFmtId="0" fontId="23" fillId="7" borderId="0" applyNumberFormat="0" applyBorder="0" applyAlignment="0">
      <protection locked="0"/>
    </xf>
    <xf numFmtId="0" fontId="23" fillId="7" borderId="0" applyNumberFormat="0" applyBorder="0" applyAlignment="0">
      <protection locked="0"/>
    </xf>
    <xf numFmtId="0" fontId="23" fillId="7" borderId="0" applyNumberFormat="0" applyBorder="0" applyAlignment="0">
      <protection locked="0"/>
    </xf>
    <xf numFmtId="0" fontId="23" fillId="8" borderId="0" applyNumberFormat="0" applyBorder="0" applyAlignment="0">
      <protection locked="0"/>
    </xf>
    <xf numFmtId="0" fontId="23" fillId="8" borderId="0" applyNumberFormat="0" applyBorder="0" applyAlignment="0">
      <protection locked="0"/>
    </xf>
    <xf numFmtId="0" fontId="23" fillId="8" borderId="0" applyNumberFormat="0" applyBorder="0" applyAlignment="0">
      <protection locked="0"/>
    </xf>
    <xf numFmtId="0" fontId="23" fillId="8" borderId="0" applyNumberFormat="0" applyBorder="0" applyAlignment="0">
      <protection locked="0"/>
    </xf>
    <xf numFmtId="0" fontId="23" fillId="9" borderId="0" applyNumberFormat="0" applyBorder="0" applyAlignment="0">
      <protection locked="0"/>
    </xf>
    <xf numFmtId="0" fontId="23" fillId="9" borderId="0" applyNumberFormat="0" applyBorder="0" applyAlignment="0">
      <protection locked="0"/>
    </xf>
    <xf numFmtId="0" fontId="23" fillId="9" borderId="0" applyNumberFormat="0" applyBorder="0" applyAlignment="0">
      <protection locked="0"/>
    </xf>
    <xf numFmtId="0" fontId="23" fillId="9"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1" borderId="0" applyNumberFormat="0" applyBorder="0" applyAlignment="0">
      <protection locked="0"/>
    </xf>
    <xf numFmtId="0" fontId="23" fillId="12" borderId="0" applyNumberFormat="0" applyBorder="0" applyAlignment="0">
      <protection locked="0"/>
    </xf>
    <xf numFmtId="0" fontId="23" fillId="11" borderId="0" applyNumberFormat="0" applyBorder="0" applyAlignment="0">
      <protection locked="0"/>
    </xf>
    <xf numFmtId="0" fontId="23" fillId="12" borderId="0" applyNumberFormat="0" applyBorder="0" applyAlignment="0">
      <protection locked="0"/>
    </xf>
    <xf numFmtId="0" fontId="23" fillId="11" borderId="0" applyNumberFormat="0" applyBorder="0" applyAlignment="0">
      <protection locked="0"/>
    </xf>
    <xf numFmtId="0" fontId="23" fillId="12" borderId="0" applyNumberFormat="0" applyBorder="0" applyAlignment="0">
      <protection locked="0"/>
    </xf>
    <xf numFmtId="0" fontId="23" fillId="11" borderId="0" applyNumberFormat="0" applyBorder="0" applyAlignment="0">
      <protection locked="0"/>
    </xf>
    <xf numFmtId="0" fontId="23" fillId="12" borderId="0" applyNumberFormat="0" applyBorder="0" applyAlignment="0">
      <protection locked="0"/>
    </xf>
    <xf numFmtId="0" fontId="23" fillId="13" borderId="0" applyNumberFormat="0" applyBorder="0" applyAlignment="0">
      <protection locked="0"/>
    </xf>
    <xf numFmtId="0" fontId="23" fillId="13" borderId="0" applyNumberFormat="0" applyBorder="0" applyAlignment="0">
      <protection locked="0"/>
    </xf>
    <xf numFmtId="0" fontId="23" fillId="13" borderId="0" applyNumberFormat="0" applyBorder="0" applyAlignment="0">
      <protection locked="0"/>
    </xf>
    <xf numFmtId="0" fontId="23" fillId="13" borderId="0" applyNumberFormat="0" applyBorder="0" applyAlignment="0">
      <protection locked="0"/>
    </xf>
    <xf numFmtId="0" fontId="103" fillId="14" borderId="0" applyNumberFormat="0" applyBorder="0" applyAlignment="0" applyProtection="0"/>
    <xf numFmtId="0" fontId="103" fillId="15"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18" borderId="0" applyNumberFormat="0" applyBorder="0" applyAlignment="0" applyProtection="0"/>
    <xf numFmtId="0" fontId="103" fillId="19" borderId="0" applyNumberFormat="0" applyBorder="0" applyAlignment="0" applyProtection="0"/>
    <xf numFmtId="0" fontId="23" fillId="7" borderId="0" applyNumberFormat="0" applyBorder="0" applyAlignment="0">
      <protection locked="0"/>
    </xf>
    <xf numFmtId="0" fontId="23" fillId="7" borderId="0" applyNumberFormat="0" applyBorder="0" applyAlignment="0">
      <protection locked="0"/>
    </xf>
    <xf numFmtId="0" fontId="23" fillId="7" borderId="0" applyNumberFormat="0" applyBorder="0" applyAlignment="0">
      <protection locked="0"/>
    </xf>
    <xf numFmtId="0" fontId="23" fillId="7" borderId="0" applyNumberFormat="0" applyBorder="0" applyAlignment="0">
      <protection locked="0"/>
    </xf>
    <xf numFmtId="0" fontId="23" fillId="7" borderId="0" applyNumberFormat="0" applyBorder="0" applyAlignment="0">
      <protection locked="0"/>
    </xf>
    <xf numFmtId="0" fontId="23" fillId="7" borderId="0" applyNumberFormat="0" applyBorder="0" applyAlignment="0">
      <protection locked="0"/>
    </xf>
    <xf numFmtId="0" fontId="23" fillId="7" borderId="0" applyNumberFormat="0" applyBorder="0" applyAlignment="0">
      <protection locked="0"/>
    </xf>
    <xf numFmtId="0" fontId="23" fillId="7" borderId="0" applyNumberFormat="0" applyBorder="0" applyAlignment="0">
      <protection locked="0"/>
    </xf>
    <xf numFmtId="0" fontId="23" fillId="7" borderId="0" applyNumberFormat="0" applyBorder="0" applyAlignment="0">
      <protection locked="0"/>
    </xf>
    <xf numFmtId="0" fontId="23" fillId="7" borderId="0" applyNumberFormat="0" applyBorder="0" applyAlignment="0">
      <protection locked="0"/>
    </xf>
    <xf numFmtId="0" fontId="23" fillId="7" borderId="0" applyNumberFormat="0" applyBorder="0" applyAlignment="0">
      <protection locked="0"/>
    </xf>
    <xf numFmtId="0" fontId="23" fillId="7" borderId="0" applyNumberFormat="0" applyBorder="0" applyAlignment="0">
      <protection locked="0"/>
    </xf>
    <xf numFmtId="0" fontId="23" fillId="7" borderId="0" applyNumberFormat="0" applyBorder="0" applyAlignment="0">
      <protection locked="0"/>
    </xf>
    <xf numFmtId="0" fontId="23" fillId="7" borderId="0" applyNumberFormat="0" applyBorder="0" applyAlignment="0">
      <protection locked="0"/>
    </xf>
    <xf numFmtId="0" fontId="23" fillId="7" borderId="0" applyNumberFormat="0" applyBorder="0" applyAlignment="0">
      <protection locked="0"/>
    </xf>
    <xf numFmtId="0" fontId="23" fillId="7" borderId="0" applyNumberFormat="0" applyBorder="0" applyAlignment="0">
      <protection locked="0"/>
    </xf>
    <xf numFmtId="0" fontId="23" fillId="7" borderId="0" applyNumberFormat="0" applyBorder="0" applyAlignment="0">
      <protection locked="0"/>
    </xf>
    <xf numFmtId="0" fontId="23" fillId="7" borderId="0" applyNumberFormat="0" applyBorder="0" applyAlignment="0">
      <protection locked="0"/>
    </xf>
    <xf numFmtId="0" fontId="23" fillId="7" borderId="0" applyNumberFormat="0" applyBorder="0" applyAlignment="0">
      <protection locked="0"/>
    </xf>
    <xf numFmtId="0" fontId="23" fillId="7" borderId="0" applyNumberFormat="0" applyBorder="0" applyAlignment="0">
      <protection locked="0"/>
    </xf>
    <xf numFmtId="0" fontId="23" fillId="8" borderId="0" applyNumberFormat="0" applyBorder="0" applyAlignment="0">
      <protection locked="0"/>
    </xf>
    <xf numFmtId="0" fontId="23" fillId="8" borderId="0" applyNumberFormat="0" applyBorder="0" applyAlignment="0">
      <protection locked="0"/>
    </xf>
    <xf numFmtId="0" fontId="23" fillId="8" borderId="0" applyNumberFormat="0" applyBorder="0" applyAlignment="0">
      <protection locked="0"/>
    </xf>
    <xf numFmtId="0" fontId="23" fillId="8" borderId="0" applyNumberFormat="0" applyBorder="0" applyAlignment="0">
      <protection locked="0"/>
    </xf>
    <xf numFmtId="0" fontId="23" fillId="8" borderId="0" applyNumberFormat="0" applyBorder="0" applyAlignment="0">
      <protection locked="0"/>
    </xf>
    <xf numFmtId="0" fontId="23" fillId="8" borderId="0" applyNumberFormat="0" applyBorder="0" applyAlignment="0">
      <protection locked="0"/>
    </xf>
    <xf numFmtId="0" fontId="23" fillId="8" borderId="0" applyNumberFormat="0" applyBorder="0" applyAlignment="0">
      <protection locked="0"/>
    </xf>
    <xf numFmtId="0" fontId="23" fillId="8" borderId="0" applyNumberFormat="0" applyBorder="0" applyAlignment="0">
      <protection locked="0"/>
    </xf>
    <xf numFmtId="0" fontId="23" fillId="8" borderId="0" applyNumberFormat="0" applyBorder="0" applyAlignment="0">
      <protection locked="0"/>
    </xf>
    <xf numFmtId="0" fontId="23" fillId="8" borderId="0" applyNumberFormat="0" applyBorder="0" applyAlignment="0">
      <protection locked="0"/>
    </xf>
    <xf numFmtId="0" fontId="23" fillId="8" borderId="0" applyNumberFormat="0" applyBorder="0" applyAlignment="0">
      <protection locked="0"/>
    </xf>
    <xf numFmtId="0" fontId="23" fillId="8" borderId="0" applyNumberFormat="0" applyBorder="0" applyAlignment="0">
      <protection locked="0"/>
    </xf>
    <xf numFmtId="0" fontId="23" fillId="8" borderId="0" applyNumberFormat="0" applyBorder="0" applyAlignment="0">
      <protection locked="0"/>
    </xf>
    <xf numFmtId="0" fontId="23" fillId="8" borderId="0" applyNumberFormat="0" applyBorder="0" applyAlignment="0">
      <protection locked="0"/>
    </xf>
    <xf numFmtId="0" fontId="23" fillId="8" borderId="0" applyNumberFormat="0" applyBorder="0" applyAlignment="0">
      <protection locked="0"/>
    </xf>
    <xf numFmtId="0" fontId="23" fillId="8" borderId="0" applyNumberFormat="0" applyBorder="0" applyAlignment="0">
      <protection locked="0"/>
    </xf>
    <xf numFmtId="0" fontId="23" fillId="8" borderId="0" applyNumberFormat="0" applyBorder="0" applyAlignment="0">
      <protection locked="0"/>
    </xf>
    <xf numFmtId="0" fontId="23" fillId="8" borderId="0" applyNumberFormat="0" applyBorder="0" applyAlignment="0">
      <protection locked="0"/>
    </xf>
    <xf numFmtId="0" fontId="23" fillId="8" borderId="0" applyNumberFormat="0" applyBorder="0" applyAlignment="0">
      <protection locked="0"/>
    </xf>
    <xf numFmtId="0" fontId="23" fillId="8" borderId="0" applyNumberFormat="0" applyBorder="0" applyAlignment="0">
      <protection locked="0"/>
    </xf>
    <xf numFmtId="0" fontId="23" fillId="9" borderId="0" applyNumberFormat="0" applyBorder="0" applyAlignment="0">
      <protection locked="0"/>
    </xf>
    <xf numFmtId="0" fontId="23" fillId="9" borderId="0" applyNumberFormat="0" applyBorder="0" applyAlignment="0">
      <protection locked="0"/>
    </xf>
    <xf numFmtId="0" fontId="23" fillId="9" borderId="0" applyNumberFormat="0" applyBorder="0" applyAlignment="0">
      <protection locked="0"/>
    </xf>
    <xf numFmtId="0" fontId="23" fillId="9" borderId="0" applyNumberFormat="0" applyBorder="0" applyAlignment="0">
      <protection locked="0"/>
    </xf>
    <xf numFmtId="0" fontId="23" fillId="9" borderId="0" applyNumberFormat="0" applyBorder="0" applyAlignment="0">
      <protection locked="0"/>
    </xf>
    <xf numFmtId="0" fontId="23" fillId="9" borderId="0" applyNumberFormat="0" applyBorder="0" applyAlignment="0">
      <protection locked="0"/>
    </xf>
    <xf numFmtId="0" fontId="23" fillId="9" borderId="0" applyNumberFormat="0" applyBorder="0" applyAlignment="0">
      <protection locked="0"/>
    </xf>
    <xf numFmtId="0" fontId="23" fillId="9" borderId="0" applyNumberFormat="0" applyBorder="0" applyAlignment="0">
      <protection locked="0"/>
    </xf>
    <xf numFmtId="0" fontId="23" fillId="9" borderId="0" applyNumberFormat="0" applyBorder="0" applyAlignment="0">
      <protection locked="0"/>
    </xf>
    <xf numFmtId="0" fontId="23" fillId="9" borderId="0" applyNumberFormat="0" applyBorder="0" applyAlignment="0">
      <protection locked="0"/>
    </xf>
    <xf numFmtId="0" fontId="23" fillId="9" borderId="0" applyNumberFormat="0" applyBorder="0" applyAlignment="0">
      <protection locked="0"/>
    </xf>
    <xf numFmtId="0" fontId="23" fillId="9" borderId="0" applyNumberFormat="0" applyBorder="0" applyAlignment="0">
      <protection locked="0"/>
    </xf>
    <xf numFmtId="0" fontId="23" fillId="9" borderId="0" applyNumberFormat="0" applyBorder="0" applyAlignment="0">
      <protection locked="0"/>
    </xf>
    <xf numFmtId="0" fontId="23" fillId="9" borderId="0" applyNumberFormat="0" applyBorder="0" applyAlignment="0">
      <protection locked="0"/>
    </xf>
    <xf numFmtId="0" fontId="23" fillId="9" borderId="0" applyNumberFormat="0" applyBorder="0" applyAlignment="0">
      <protection locked="0"/>
    </xf>
    <xf numFmtId="0" fontId="23" fillId="9" borderId="0" applyNumberFormat="0" applyBorder="0" applyAlignment="0">
      <protection locked="0"/>
    </xf>
    <xf numFmtId="0" fontId="23" fillId="9" borderId="0" applyNumberFormat="0" applyBorder="0" applyAlignment="0">
      <protection locked="0"/>
    </xf>
    <xf numFmtId="0" fontId="23" fillId="9" borderId="0" applyNumberFormat="0" applyBorder="0" applyAlignment="0">
      <protection locked="0"/>
    </xf>
    <xf numFmtId="0" fontId="23" fillId="9" borderId="0" applyNumberFormat="0" applyBorder="0" applyAlignment="0">
      <protection locked="0"/>
    </xf>
    <xf numFmtId="0" fontId="23" fillId="9"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1" borderId="0" applyNumberFormat="0" applyBorder="0" applyAlignment="0">
      <protection locked="0"/>
    </xf>
    <xf numFmtId="0" fontId="23" fillId="12" borderId="0" applyNumberFormat="0" applyBorder="0" applyAlignment="0">
      <protection locked="0"/>
    </xf>
    <xf numFmtId="0" fontId="23" fillId="11" borderId="0" applyNumberFormat="0" applyBorder="0" applyAlignment="0">
      <protection locked="0"/>
    </xf>
    <xf numFmtId="0" fontId="23" fillId="12" borderId="0" applyNumberFormat="0" applyBorder="0" applyAlignment="0">
      <protection locked="0"/>
    </xf>
    <xf numFmtId="0" fontId="23" fillId="11" borderId="0" applyNumberFormat="0" applyBorder="0" applyAlignment="0">
      <protection locked="0"/>
    </xf>
    <xf numFmtId="0" fontId="23" fillId="12" borderId="0" applyNumberFormat="0" applyBorder="0" applyAlignment="0">
      <protection locked="0"/>
    </xf>
    <xf numFmtId="0" fontId="23" fillId="11" borderId="0" applyNumberFormat="0" applyBorder="0" applyAlignment="0">
      <protection locked="0"/>
    </xf>
    <xf numFmtId="0" fontId="23" fillId="12" borderId="0" applyNumberFormat="0" applyBorder="0" applyAlignment="0">
      <protection locked="0"/>
    </xf>
    <xf numFmtId="0" fontId="23" fillId="11" borderId="0" applyNumberFormat="0" applyBorder="0" applyAlignment="0">
      <protection locked="0"/>
    </xf>
    <xf numFmtId="0" fontId="23" fillId="12" borderId="0" applyNumberFormat="0" applyBorder="0" applyAlignment="0">
      <protection locked="0"/>
    </xf>
    <xf numFmtId="0" fontId="23" fillId="11" borderId="0" applyNumberFormat="0" applyBorder="0" applyAlignment="0">
      <protection locked="0"/>
    </xf>
    <xf numFmtId="0" fontId="23" fillId="12" borderId="0" applyNumberFormat="0" applyBorder="0" applyAlignment="0">
      <protection locked="0"/>
    </xf>
    <xf numFmtId="0" fontId="23" fillId="11" borderId="0" applyNumberFormat="0" applyBorder="0" applyAlignment="0">
      <protection locked="0"/>
    </xf>
    <xf numFmtId="0" fontId="23" fillId="12" borderId="0" applyNumberFormat="0" applyBorder="0" applyAlignment="0">
      <protection locked="0"/>
    </xf>
    <xf numFmtId="0" fontId="23" fillId="11" borderId="0" applyNumberFormat="0" applyBorder="0" applyAlignment="0">
      <protection locked="0"/>
    </xf>
    <xf numFmtId="0" fontId="23" fillId="12" borderId="0" applyNumberFormat="0" applyBorder="0" applyAlignment="0">
      <protection locked="0"/>
    </xf>
    <xf numFmtId="0" fontId="23" fillId="11" borderId="0" applyNumberFormat="0" applyBorder="0" applyAlignment="0">
      <protection locked="0"/>
    </xf>
    <xf numFmtId="0" fontId="23" fillId="12" borderId="0" applyNumberFormat="0" applyBorder="0" applyAlignment="0">
      <protection locked="0"/>
    </xf>
    <xf numFmtId="0" fontId="23" fillId="11" borderId="0" applyNumberFormat="0" applyBorder="0" applyAlignment="0">
      <protection locked="0"/>
    </xf>
    <xf numFmtId="0" fontId="23" fillId="12" borderId="0" applyNumberFormat="0" applyBorder="0" applyAlignment="0">
      <protection locked="0"/>
    </xf>
    <xf numFmtId="0" fontId="23" fillId="11" borderId="0" applyNumberFormat="0" applyBorder="0" applyAlignment="0">
      <protection locked="0"/>
    </xf>
    <xf numFmtId="0" fontId="23" fillId="12" borderId="0" applyNumberFormat="0" applyBorder="0" applyAlignment="0">
      <protection locked="0"/>
    </xf>
    <xf numFmtId="0" fontId="23" fillId="11" borderId="0" applyNumberFormat="0" applyBorder="0" applyAlignment="0">
      <protection locked="0"/>
    </xf>
    <xf numFmtId="0" fontId="23" fillId="12" borderId="0" applyNumberFormat="0" applyBorder="0" applyAlignment="0">
      <protection locked="0"/>
    </xf>
    <xf numFmtId="0" fontId="23" fillId="11" borderId="0" applyNumberFormat="0" applyBorder="0" applyAlignment="0">
      <protection locked="0"/>
    </xf>
    <xf numFmtId="0" fontId="23" fillId="12" borderId="0" applyNumberFormat="0" applyBorder="0" applyAlignment="0">
      <protection locked="0"/>
    </xf>
    <xf numFmtId="0" fontId="23" fillId="11" borderId="0" applyNumberFormat="0" applyBorder="0" applyAlignment="0">
      <protection locked="0"/>
    </xf>
    <xf numFmtId="0" fontId="23" fillId="12" borderId="0" applyNumberFormat="0" applyBorder="0" applyAlignment="0">
      <protection locked="0"/>
    </xf>
    <xf numFmtId="0" fontId="23" fillId="11" borderId="0" applyNumberFormat="0" applyBorder="0" applyAlignment="0">
      <protection locked="0"/>
    </xf>
    <xf numFmtId="0" fontId="23" fillId="12" borderId="0" applyNumberFormat="0" applyBorder="0" applyAlignment="0">
      <protection locked="0"/>
    </xf>
    <xf numFmtId="0" fontId="23" fillId="11" borderId="0" applyNumberFormat="0" applyBorder="0" applyAlignment="0">
      <protection locked="0"/>
    </xf>
    <xf numFmtId="0" fontId="23" fillId="12" borderId="0" applyNumberFormat="0" applyBorder="0" applyAlignment="0">
      <protection locked="0"/>
    </xf>
    <xf numFmtId="0" fontId="23" fillId="11" borderId="0" applyNumberFormat="0" applyBorder="0" applyAlignment="0">
      <protection locked="0"/>
    </xf>
    <xf numFmtId="0" fontId="23" fillId="12" borderId="0" applyNumberFormat="0" applyBorder="0" applyAlignment="0">
      <protection locked="0"/>
    </xf>
    <xf numFmtId="0" fontId="23" fillId="11" borderId="0" applyNumberFormat="0" applyBorder="0" applyAlignment="0">
      <protection locked="0"/>
    </xf>
    <xf numFmtId="0" fontId="23" fillId="12" borderId="0" applyNumberFormat="0" applyBorder="0" applyAlignment="0">
      <protection locked="0"/>
    </xf>
    <xf numFmtId="0" fontId="23" fillId="11" borderId="0" applyNumberFormat="0" applyBorder="0" applyAlignment="0">
      <protection locked="0"/>
    </xf>
    <xf numFmtId="0" fontId="23" fillId="12" borderId="0" applyNumberFormat="0" applyBorder="0" applyAlignment="0">
      <protection locked="0"/>
    </xf>
    <xf numFmtId="0" fontId="23" fillId="11" borderId="0" applyNumberFormat="0" applyBorder="0" applyAlignment="0">
      <protection locked="0"/>
    </xf>
    <xf numFmtId="0" fontId="23" fillId="12" borderId="0" applyNumberFormat="0" applyBorder="0" applyAlignment="0">
      <protection locked="0"/>
    </xf>
    <xf numFmtId="0" fontId="23" fillId="13" borderId="0" applyNumberFormat="0" applyBorder="0" applyAlignment="0">
      <protection locked="0"/>
    </xf>
    <xf numFmtId="0" fontId="23" fillId="13" borderId="0" applyNumberFormat="0" applyBorder="0" applyAlignment="0">
      <protection locked="0"/>
    </xf>
    <xf numFmtId="0" fontId="23" fillId="13" borderId="0" applyNumberFormat="0" applyBorder="0" applyAlignment="0">
      <protection locked="0"/>
    </xf>
    <xf numFmtId="0" fontId="23" fillId="13" borderId="0" applyNumberFormat="0" applyBorder="0" applyAlignment="0">
      <protection locked="0"/>
    </xf>
    <xf numFmtId="0" fontId="23" fillId="13" borderId="0" applyNumberFormat="0" applyBorder="0" applyAlignment="0">
      <protection locked="0"/>
    </xf>
    <xf numFmtId="0" fontId="23" fillId="13" borderId="0" applyNumberFormat="0" applyBorder="0" applyAlignment="0">
      <protection locked="0"/>
    </xf>
    <xf numFmtId="0" fontId="23" fillId="13" borderId="0" applyNumberFormat="0" applyBorder="0" applyAlignment="0">
      <protection locked="0"/>
    </xf>
    <xf numFmtId="0" fontId="23" fillId="13" borderId="0" applyNumberFormat="0" applyBorder="0" applyAlignment="0">
      <protection locked="0"/>
    </xf>
    <xf numFmtId="0" fontId="23" fillId="13" borderId="0" applyNumberFormat="0" applyBorder="0" applyAlignment="0">
      <protection locked="0"/>
    </xf>
    <xf numFmtId="0" fontId="23" fillId="13" borderId="0" applyNumberFormat="0" applyBorder="0" applyAlignment="0">
      <protection locked="0"/>
    </xf>
    <xf numFmtId="0" fontId="23" fillId="13" borderId="0" applyNumberFormat="0" applyBorder="0" applyAlignment="0">
      <protection locked="0"/>
    </xf>
    <xf numFmtId="0" fontId="23" fillId="13" borderId="0" applyNumberFormat="0" applyBorder="0" applyAlignment="0">
      <protection locked="0"/>
    </xf>
    <xf numFmtId="0" fontId="23" fillId="13" borderId="0" applyNumberFormat="0" applyBorder="0" applyAlignment="0">
      <protection locked="0"/>
    </xf>
    <xf numFmtId="0" fontId="23" fillId="13" borderId="0" applyNumberFormat="0" applyBorder="0" applyAlignment="0">
      <protection locked="0"/>
    </xf>
    <xf numFmtId="0" fontId="23" fillId="13" borderId="0" applyNumberFormat="0" applyBorder="0" applyAlignment="0">
      <protection locked="0"/>
    </xf>
    <xf numFmtId="0" fontId="23" fillId="13" borderId="0" applyNumberFormat="0" applyBorder="0" applyAlignment="0">
      <protection locked="0"/>
    </xf>
    <xf numFmtId="0" fontId="23" fillId="13" borderId="0" applyNumberFormat="0" applyBorder="0" applyAlignment="0">
      <protection locked="0"/>
    </xf>
    <xf numFmtId="0" fontId="23" fillId="13" borderId="0" applyNumberFormat="0" applyBorder="0" applyAlignment="0">
      <protection locked="0"/>
    </xf>
    <xf numFmtId="0" fontId="23" fillId="13" borderId="0" applyNumberFormat="0" applyBorder="0" applyAlignment="0">
      <protection locked="0"/>
    </xf>
    <xf numFmtId="0" fontId="23" fillId="13"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1" borderId="0" applyNumberFormat="0" applyBorder="0" applyAlignment="0">
      <protection locked="0"/>
    </xf>
    <xf numFmtId="0" fontId="23" fillId="21" borderId="0" applyNumberFormat="0" applyBorder="0" applyAlignment="0">
      <protection locked="0"/>
    </xf>
    <xf numFmtId="0" fontId="23" fillId="21" borderId="0" applyNumberFormat="0" applyBorder="0" applyAlignment="0">
      <protection locked="0"/>
    </xf>
    <xf numFmtId="0" fontId="23" fillId="21" borderId="0" applyNumberFormat="0" applyBorder="0" applyAlignment="0">
      <protection locked="0"/>
    </xf>
    <xf numFmtId="0" fontId="23" fillId="22" borderId="0" applyNumberFormat="0" applyBorder="0" applyAlignment="0">
      <protection locked="0"/>
    </xf>
    <xf numFmtId="0" fontId="23" fillId="22" borderId="0" applyNumberFormat="0" applyBorder="0" applyAlignment="0">
      <protection locked="0"/>
    </xf>
    <xf numFmtId="0" fontId="23" fillId="22" borderId="0" applyNumberFormat="0" applyBorder="0" applyAlignment="0">
      <protection locked="0"/>
    </xf>
    <xf numFmtId="0" fontId="23" fillId="22"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3" borderId="0" applyNumberFormat="0" applyBorder="0" applyAlignment="0">
      <protection locked="0"/>
    </xf>
    <xf numFmtId="0" fontId="23" fillId="23" borderId="0" applyNumberFormat="0" applyBorder="0" applyAlignment="0">
      <protection locked="0"/>
    </xf>
    <xf numFmtId="0" fontId="23" fillId="23" borderId="0" applyNumberFormat="0" applyBorder="0" applyAlignment="0">
      <protection locked="0"/>
    </xf>
    <xf numFmtId="0" fontId="23" fillId="23" borderId="0" applyNumberFormat="0" applyBorder="0" applyAlignment="0">
      <protection locked="0"/>
    </xf>
    <xf numFmtId="0" fontId="103" fillId="24" borderId="0" applyNumberFormat="0" applyBorder="0" applyAlignment="0" applyProtection="0"/>
    <xf numFmtId="0" fontId="103" fillId="25" borderId="0" applyNumberFormat="0" applyBorder="0" applyAlignment="0" applyProtection="0"/>
    <xf numFmtId="0" fontId="103" fillId="26" borderId="0" applyNumberFormat="0" applyBorder="0" applyAlignment="0" applyProtection="0"/>
    <xf numFmtId="0" fontId="103" fillId="17" borderId="0" applyNumberFormat="0" applyBorder="0" applyAlignment="0" applyProtection="0"/>
    <xf numFmtId="0" fontId="103" fillId="24" borderId="0" applyNumberFormat="0" applyBorder="0" applyAlignment="0" applyProtection="0"/>
    <xf numFmtId="0" fontId="103" fillId="27" borderId="0" applyNumberFormat="0" applyBorder="0" applyAlignment="0" applyProtection="0"/>
    <xf numFmtId="0" fontId="23" fillId="21" borderId="0" applyNumberFormat="0" applyBorder="0" applyAlignment="0">
      <protection locked="0"/>
    </xf>
    <xf numFmtId="0" fontId="23" fillId="21" borderId="0" applyNumberFormat="0" applyBorder="0" applyAlignment="0">
      <protection locked="0"/>
    </xf>
    <xf numFmtId="0" fontId="23" fillId="21" borderId="0" applyNumberFormat="0" applyBorder="0" applyAlignment="0">
      <protection locked="0"/>
    </xf>
    <xf numFmtId="0" fontId="23" fillId="21" borderId="0" applyNumberFormat="0" applyBorder="0" applyAlignment="0">
      <protection locked="0"/>
    </xf>
    <xf numFmtId="0" fontId="23" fillId="21" borderId="0" applyNumberFormat="0" applyBorder="0" applyAlignment="0">
      <protection locked="0"/>
    </xf>
    <xf numFmtId="0" fontId="23" fillId="21" borderId="0" applyNumberFormat="0" applyBorder="0" applyAlignment="0">
      <protection locked="0"/>
    </xf>
    <xf numFmtId="0" fontId="23" fillId="21" borderId="0" applyNumberFormat="0" applyBorder="0" applyAlignment="0">
      <protection locked="0"/>
    </xf>
    <xf numFmtId="0" fontId="23" fillId="21" borderId="0" applyNumberFormat="0" applyBorder="0" applyAlignment="0">
      <protection locked="0"/>
    </xf>
    <xf numFmtId="0" fontId="23" fillId="21" borderId="0" applyNumberFormat="0" applyBorder="0" applyAlignment="0">
      <protection locked="0"/>
    </xf>
    <xf numFmtId="0" fontId="23" fillId="21" borderId="0" applyNumberFormat="0" applyBorder="0" applyAlignment="0">
      <protection locked="0"/>
    </xf>
    <xf numFmtId="0" fontId="23" fillId="21" borderId="0" applyNumberFormat="0" applyBorder="0" applyAlignment="0">
      <protection locked="0"/>
    </xf>
    <xf numFmtId="0" fontId="23" fillId="21" borderId="0" applyNumberFormat="0" applyBorder="0" applyAlignment="0">
      <protection locked="0"/>
    </xf>
    <xf numFmtId="0" fontId="23" fillId="21" borderId="0" applyNumberFormat="0" applyBorder="0" applyAlignment="0">
      <protection locked="0"/>
    </xf>
    <xf numFmtId="0" fontId="23" fillId="21" borderId="0" applyNumberFormat="0" applyBorder="0" applyAlignment="0">
      <protection locked="0"/>
    </xf>
    <xf numFmtId="0" fontId="23" fillId="21" borderId="0" applyNumberFormat="0" applyBorder="0" applyAlignment="0">
      <protection locked="0"/>
    </xf>
    <xf numFmtId="0" fontId="23" fillId="21" borderId="0" applyNumberFormat="0" applyBorder="0" applyAlignment="0">
      <protection locked="0"/>
    </xf>
    <xf numFmtId="0" fontId="23" fillId="21" borderId="0" applyNumberFormat="0" applyBorder="0" applyAlignment="0">
      <protection locked="0"/>
    </xf>
    <xf numFmtId="0" fontId="23" fillId="21" borderId="0" applyNumberFormat="0" applyBorder="0" applyAlignment="0">
      <protection locked="0"/>
    </xf>
    <xf numFmtId="0" fontId="23" fillId="21" borderId="0" applyNumberFormat="0" applyBorder="0" applyAlignment="0">
      <protection locked="0"/>
    </xf>
    <xf numFmtId="0" fontId="23" fillId="21" borderId="0" applyNumberFormat="0" applyBorder="0" applyAlignment="0">
      <protection locked="0"/>
    </xf>
    <xf numFmtId="0" fontId="23" fillId="22" borderId="0" applyNumberFormat="0" applyBorder="0" applyAlignment="0">
      <protection locked="0"/>
    </xf>
    <xf numFmtId="0" fontId="23" fillId="22" borderId="0" applyNumberFormat="0" applyBorder="0" applyAlignment="0">
      <protection locked="0"/>
    </xf>
    <xf numFmtId="0" fontId="23" fillId="22" borderId="0" applyNumberFormat="0" applyBorder="0" applyAlignment="0">
      <protection locked="0"/>
    </xf>
    <xf numFmtId="0" fontId="23" fillId="22" borderId="0" applyNumberFormat="0" applyBorder="0" applyAlignment="0">
      <protection locked="0"/>
    </xf>
    <xf numFmtId="0" fontId="23" fillId="22" borderId="0" applyNumberFormat="0" applyBorder="0" applyAlignment="0">
      <protection locked="0"/>
    </xf>
    <xf numFmtId="0" fontId="23" fillId="22" borderId="0" applyNumberFormat="0" applyBorder="0" applyAlignment="0">
      <protection locked="0"/>
    </xf>
    <xf numFmtId="0" fontId="23" fillId="22" borderId="0" applyNumberFormat="0" applyBorder="0" applyAlignment="0">
      <protection locked="0"/>
    </xf>
    <xf numFmtId="0" fontId="23" fillId="22" borderId="0" applyNumberFormat="0" applyBorder="0" applyAlignment="0">
      <protection locked="0"/>
    </xf>
    <xf numFmtId="0" fontId="23" fillId="22" borderId="0" applyNumberFormat="0" applyBorder="0" applyAlignment="0">
      <protection locked="0"/>
    </xf>
    <xf numFmtId="0" fontId="23" fillId="22" borderId="0" applyNumberFormat="0" applyBorder="0" applyAlignment="0">
      <protection locked="0"/>
    </xf>
    <xf numFmtId="0" fontId="23" fillId="22" borderId="0" applyNumberFormat="0" applyBorder="0" applyAlignment="0">
      <protection locked="0"/>
    </xf>
    <xf numFmtId="0" fontId="23" fillId="22" borderId="0" applyNumberFormat="0" applyBorder="0" applyAlignment="0">
      <protection locked="0"/>
    </xf>
    <xf numFmtId="0" fontId="23" fillId="22" borderId="0" applyNumberFormat="0" applyBorder="0" applyAlignment="0">
      <protection locked="0"/>
    </xf>
    <xf numFmtId="0" fontId="23" fillId="22" borderId="0" applyNumberFormat="0" applyBorder="0" applyAlignment="0">
      <protection locked="0"/>
    </xf>
    <xf numFmtId="0" fontId="23" fillId="22" borderId="0" applyNumberFormat="0" applyBorder="0" applyAlignment="0">
      <protection locked="0"/>
    </xf>
    <xf numFmtId="0" fontId="23" fillId="22" borderId="0" applyNumberFormat="0" applyBorder="0" applyAlignment="0">
      <protection locked="0"/>
    </xf>
    <xf numFmtId="0" fontId="23" fillId="22" borderId="0" applyNumberFormat="0" applyBorder="0" applyAlignment="0">
      <protection locked="0"/>
    </xf>
    <xf numFmtId="0" fontId="23" fillId="22" borderId="0" applyNumberFormat="0" applyBorder="0" applyAlignment="0">
      <protection locked="0"/>
    </xf>
    <xf numFmtId="0" fontId="23" fillId="22" borderId="0" applyNumberFormat="0" applyBorder="0" applyAlignment="0">
      <protection locked="0"/>
    </xf>
    <xf numFmtId="0" fontId="23" fillId="22"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1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3" borderId="0" applyNumberFormat="0" applyBorder="0" applyAlignment="0">
      <protection locked="0"/>
    </xf>
    <xf numFmtId="0" fontId="23" fillId="23" borderId="0" applyNumberFormat="0" applyBorder="0" applyAlignment="0">
      <protection locked="0"/>
    </xf>
    <xf numFmtId="0" fontId="23" fillId="23" borderId="0" applyNumberFormat="0" applyBorder="0" applyAlignment="0">
      <protection locked="0"/>
    </xf>
    <xf numFmtId="0" fontId="23" fillId="23" borderId="0" applyNumberFormat="0" applyBorder="0" applyAlignment="0">
      <protection locked="0"/>
    </xf>
    <xf numFmtId="0" fontId="23" fillId="23" borderId="0" applyNumberFormat="0" applyBorder="0" applyAlignment="0">
      <protection locked="0"/>
    </xf>
    <xf numFmtId="0" fontId="23" fillId="23" borderId="0" applyNumberFormat="0" applyBorder="0" applyAlignment="0">
      <protection locked="0"/>
    </xf>
    <xf numFmtId="0" fontId="23" fillId="23" borderId="0" applyNumberFormat="0" applyBorder="0" applyAlignment="0">
      <protection locked="0"/>
    </xf>
    <xf numFmtId="0" fontId="23" fillId="23" borderId="0" applyNumberFormat="0" applyBorder="0" applyAlignment="0">
      <protection locked="0"/>
    </xf>
    <xf numFmtId="0" fontId="23" fillId="23" borderId="0" applyNumberFormat="0" applyBorder="0" applyAlignment="0">
      <protection locked="0"/>
    </xf>
    <xf numFmtId="0" fontId="23" fillId="23" borderId="0" applyNumberFormat="0" applyBorder="0" applyAlignment="0">
      <protection locked="0"/>
    </xf>
    <xf numFmtId="0" fontId="23" fillId="23" borderId="0" applyNumberFormat="0" applyBorder="0" applyAlignment="0">
      <protection locked="0"/>
    </xf>
    <xf numFmtId="0" fontId="23" fillId="23" borderId="0" applyNumberFormat="0" applyBorder="0" applyAlignment="0">
      <protection locked="0"/>
    </xf>
    <xf numFmtId="0" fontId="23" fillId="23" borderId="0" applyNumberFormat="0" applyBorder="0" applyAlignment="0">
      <protection locked="0"/>
    </xf>
    <xf numFmtId="0" fontId="23" fillId="23" borderId="0" applyNumberFormat="0" applyBorder="0" applyAlignment="0">
      <protection locked="0"/>
    </xf>
    <xf numFmtId="0" fontId="23" fillId="23" borderId="0" applyNumberFormat="0" applyBorder="0" applyAlignment="0">
      <protection locked="0"/>
    </xf>
    <xf numFmtId="0" fontId="23" fillId="23" borderId="0" applyNumberFormat="0" applyBorder="0" applyAlignment="0">
      <protection locked="0"/>
    </xf>
    <xf numFmtId="0" fontId="23" fillId="23" borderId="0" applyNumberFormat="0" applyBorder="0" applyAlignment="0">
      <protection locked="0"/>
    </xf>
    <xf numFmtId="0" fontId="23" fillId="23" borderId="0" applyNumberFormat="0" applyBorder="0" applyAlignment="0">
      <protection locked="0"/>
    </xf>
    <xf numFmtId="0" fontId="23" fillId="23" borderId="0" applyNumberFormat="0" applyBorder="0" applyAlignment="0">
      <protection locked="0"/>
    </xf>
    <xf numFmtId="0" fontId="23" fillId="23"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23" fillId="20" borderId="0" applyNumberFormat="0" applyBorder="0" applyAlignment="0">
      <protection locked="0"/>
    </xf>
    <xf numFmtId="0" fontId="87" fillId="28" borderId="0" applyNumberFormat="0" applyBorder="0" applyAlignment="0">
      <protection locked="0"/>
    </xf>
    <xf numFmtId="0" fontId="87" fillId="28" borderId="0" applyNumberFormat="0" applyBorder="0" applyAlignment="0">
      <protection locked="0"/>
    </xf>
    <xf numFmtId="0" fontId="87" fillId="28" borderId="0" applyNumberFormat="0" applyBorder="0" applyAlignment="0">
      <protection locked="0"/>
    </xf>
    <xf numFmtId="0" fontId="87" fillId="28" borderId="0" applyNumberFormat="0" applyBorder="0" applyAlignment="0">
      <protection locked="0"/>
    </xf>
    <xf numFmtId="0" fontId="87" fillId="21" borderId="0" applyNumberFormat="0" applyBorder="0" applyAlignment="0">
      <protection locked="0"/>
    </xf>
    <xf numFmtId="0" fontId="87" fillId="21" borderId="0" applyNumberFormat="0" applyBorder="0" applyAlignment="0">
      <protection locked="0"/>
    </xf>
    <xf numFmtId="0" fontId="87" fillId="21" borderId="0" applyNumberFormat="0" applyBorder="0" applyAlignment="0">
      <protection locked="0"/>
    </xf>
    <xf numFmtId="0" fontId="87" fillId="21" borderId="0" applyNumberFormat="0" applyBorder="0" applyAlignment="0">
      <protection locked="0"/>
    </xf>
    <xf numFmtId="0" fontId="87" fillId="22" borderId="0" applyNumberFormat="0" applyBorder="0" applyAlignment="0">
      <protection locked="0"/>
    </xf>
    <xf numFmtId="0" fontId="87" fillId="22" borderId="0" applyNumberFormat="0" applyBorder="0" applyAlignment="0">
      <protection locked="0"/>
    </xf>
    <xf numFmtId="0" fontId="87" fillId="22" borderId="0" applyNumberFormat="0" applyBorder="0" applyAlignment="0">
      <protection locked="0"/>
    </xf>
    <xf numFmtId="0" fontId="87" fillId="22"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1" borderId="0" applyNumberFormat="0" applyBorder="0" applyAlignment="0">
      <protection locked="0"/>
    </xf>
    <xf numFmtId="0" fontId="87" fillId="31" borderId="0" applyNumberFormat="0" applyBorder="0" applyAlignment="0">
      <protection locked="0"/>
    </xf>
    <xf numFmtId="0" fontId="87" fillId="31" borderId="0" applyNumberFormat="0" applyBorder="0" applyAlignment="0">
      <protection locked="0"/>
    </xf>
    <xf numFmtId="0" fontId="87" fillId="31" borderId="0" applyNumberFormat="0" applyBorder="0" applyAlignment="0">
      <protection locked="0"/>
    </xf>
    <xf numFmtId="0" fontId="104" fillId="32" borderId="0" applyNumberFormat="0" applyBorder="0" applyAlignment="0" applyProtection="0"/>
    <xf numFmtId="0" fontId="104" fillId="25" borderId="0" applyNumberFormat="0" applyBorder="0" applyAlignment="0" applyProtection="0"/>
    <xf numFmtId="0" fontId="104" fillId="26"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5" borderId="0" applyNumberFormat="0" applyBorder="0" applyAlignment="0" applyProtection="0"/>
    <xf numFmtId="0" fontId="87" fillId="28" borderId="0" applyNumberFormat="0" applyBorder="0" applyAlignment="0">
      <protection locked="0"/>
    </xf>
    <xf numFmtId="0" fontId="87" fillId="28" borderId="0" applyNumberFormat="0" applyBorder="0" applyAlignment="0">
      <protection locked="0"/>
    </xf>
    <xf numFmtId="0" fontId="87" fillId="28" borderId="0" applyNumberFormat="0" applyBorder="0" applyAlignment="0">
      <protection locked="0"/>
    </xf>
    <xf numFmtId="0" fontId="87" fillId="28" borderId="0" applyNumberFormat="0" applyBorder="0" applyAlignment="0">
      <protection locked="0"/>
    </xf>
    <xf numFmtId="0" fontId="87" fillId="28" borderId="0" applyNumberFormat="0" applyBorder="0" applyAlignment="0">
      <protection locked="0"/>
    </xf>
    <xf numFmtId="0" fontId="87" fillId="28" borderId="0" applyNumberFormat="0" applyBorder="0" applyAlignment="0">
      <protection locked="0"/>
    </xf>
    <xf numFmtId="0" fontId="87" fillId="28" borderId="0" applyNumberFormat="0" applyBorder="0" applyAlignment="0">
      <protection locked="0"/>
    </xf>
    <xf numFmtId="0" fontId="87" fillId="28" borderId="0" applyNumberFormat="0" applyBorder="0" applyAlignment="0">
      <protection locked="0"/>
    </xf>
    <xf numFmtId="0" fontId="87" fillId="28" borderId="0" applyNumberFormat="0" applyBorder="0" applyAlignment="0">
      <protection locked="0"/>
    </xf>
    <xf numFmtId="0" fontId="87" fillId="28" borderId="0" applyNumberFormat="0" applyBorder="0" applyAlignment="0">
      <protection locked="0"/>
    </xf>
    <xf numFmtId="0" fontId="87" fillId="28" borderId="0" applyNumberFormat="0" applyBorder="0" applyAlignment="0">
      <protection locked="0"/>
    </xf>
    <xf numFmtId="0" fontId="87" fillId="28" borderId="0" applyNumberFormat="0" applyBorder="0" applyAlignment="0">
      <protection locked="0"/>
    </xf>
    <xf numFmtId="0" fontId="87" fillId="28" borderId="0" applyNumberFormat="0" applyBorder="0" applyAlignment="0">
      <protection locked="0"/>
    </xf>
    <xf numFmtId="0" fontId="87" fillId="28" borderId="0" applyNumberFormat="0" applyBorder="0" applyAlignment="0">
      <protection locked="0"/>
    </xf>
    <xf numFmtId="0" fontId="87" fillId="28" borderId="0" applyNumberFormat="0" applyBorder="0" applyAlignment="0">
      <protection locked="0"/>
    </xf>
    <xf numFmtId="0" fontId="87" fillId="28" borderId="0" applyNumberFormat="0" applyBorder="0" applyAlignment="0">
      <protection locked="0"/>
    </xf>
    <xf numFmtId="0" fontId="87" fillId="28" borderId="0" applyNumberFormat="0" applyBorder="0" applyAlignment="0">
      <protection locked="0"/>
    </xf>
    <xf numFmtId="0" fontId="87" fillId="28" borderId="0" applyNumberFormat="0" applyBorder="0" applyAlignment="0">
      <protection locked="0"/>
    </xf>
    <xf numFmtId="0" fontId="87" fillId="28" borderId="0" applyNumberFormat="0" applyBorder="0" applyAlignment="0">
      <protection locked="0"/>
    </xf>
    <xf numFmtId="0" fontId="87" fillId="28" borderId="0" applyNumberFormat="0" applyBorder="0" applyAlignment="0">
      <protection locked="0"/>
    </xf>
    <xf numFmtId="0" fontId="87" fillId="21" borderId="0" applyNumberFormat="0" applyBorder="0" applyAlignment="0">
      <protection locked="0"/>
    </xf>
    <xf numFmtId="0" fontId="87" fillId="21" borderId="0" applyNumberFormat="0" applyBorder="0" applyAlignment="0">
      <protection locked="0"/>
    </xf>
    <xf numFmtId="0" fontId="87" fillId="21" borderId="0" applyNumberFormat="0" applyBorder="0" applyAlignment="0">
      <protection locked="0"/>
    </xf>
    <xf numFmtId="0" fontId="87" fillId="21" borderId="0" applyNumberFormat="0" applyBorder="0" applyAlignment="0">
      <protection locked="0"/>
    </xf>
    <xf numFmtId="0" fontId="87" fillId="21" borderId="0" applyNumberFormat="0" applyBorder="0" applyAlignment="0">
      <protection locked="0"/>
    </xf>
    <xf numFmtId="0" fontId="87" fillId="21" borderId="0" applyNumberFormat="0" applyBorder="0" applyAlignment="0">
      <protection locked="0"/>
    </xf>
    <xf numFmtId="0" fontId="87" fillId="21" borderId="0" applyNumberFormat="0" applyBorder="0" applyAlignment="0">
      <protection locked="0"/>
    </xf>
    <xf numFmtId="0" fontId="87" fillId="21" borderId="0" applyNumberFormat="0" applyBorder="0" applyAlignment="0">
      <protection locked="0"/>
    </xf>
    <xf numFmtId="0" fontId="87" fillId="21" borderId="0" applyNumberFormat="0" applyBorder="0" applyAlignment="0">
      <protection locked="0"/>
    </xf>
    <xf numFmtId="0" fontId="87" fillId="21" borderId="0" applyNumberFormat="0" applyBorder="0" applyAlignment="0">
      <protection locked="0"/>
    </xf>
    <xf numFmtId="0" fontId="87" fillId="21" borderId="0" applyNumberFormat="0" applyBorder="0" applyAlignment="0">
      <protection locked="0"/>
    </xf>
    <xf numFmtId="0" fontId="87" fillId="21" borderId="0" applyNumberFormat="0" applyBorder="0" applyAlignment="0">
      <protection locked="0"/>
    </xf>
    <xf numFmtId="0" fontId="87" fillId="21" borderId="0" applyNumberFormat="0" applyBorder="0" applyAlignment="0">
      <protection locked="0"/>
    </xf>
    <xf numFmtId="0" fontId="87" fillId="21" borderId="0" applyNumberFormat="0" applyBorder="0" applyAlignment="0">
      <protection locked="0"/>
    </xf>
    <xf numFmtId="0" fontId="87" fillId="21" borderId="0" applyNumberFormat="0" applyBorder="0" applyAlignment="0">
      <protection locked="0"/>
    </xf>
    <xf numFmtId="0" fontId="87" fillId="21" borderId="0" applyNumberFormat="0" applyBorder="0" applyAlignment="0">
      <protection locked="0"/>
    </xf>
    <xf numFmtId="0" fontId="87" fillId="21" borderId="0" applyNumberFormat="0" applyBorder="0" applyAlignment="0">
      <protection locked="0"/>
    </xf>
    <xf numFmtId="0" fontId="87" fillId="21" borderId="0" applyNumberFormat="0" applyBorder="0" applyAlignment="0">
      <protection locked="0"/>
    </xf>
    <xf numFmtId="0" fontId="87" fillId="21" borderId="0" applyNumberFormat="0" applyBorder="0" applyAlignment="0">
      <protection locked="0"/>
    </xf>
    <xf numFmtId="0" fontId="87" fillId="21" borderId="0" applyNumberFormat="0" applyBorder="0" applyAlignment="0">
      <protection locked="0"/>
    </xf>
    <xf numFmtId="0" fontId="87" fillId="22" borderId="0" applyNumberFormat="0" applyBorder="0" applyAlignment="0">
      <protection locked="0"/>
    </xf>
    <xf numFmtId="0" fontId="87" fillId="22" borderId="0" applyNumberFormat="0" applyBorder="0" applyAlignment="0">
      <protection locked="0"/>
    </xf>
    <xf numFmtId="0" fontId="87" fillId="22" borderId="0" applyNumberFormat="0" applyBorder="0" applyAlignment="0">
      <protection locked="0"/>
    </xf>
    <xf numFmtId="0" fontId="87" fillId="22" borderId="0" applyNumberFormat="0" applyBorder="0" applyAlignment="0">
      <protection locked="0"/>
    </xf>
    <xf numFmtId="0" fontId="87" fillId="22" borderId="0" applyNumberFormat="0" applyBorder="0" applyAlignment="0">
      <protection locked="0"/>
    </xf>
    <xf numFmtId="0" fontId="87" fillId="22" borderId="0" applyNumberFormat="0" applyBorder="0" applyAlignment="0">
      <protection locked="0"/>
    </xf>
    <xf numFmtId="0" fontId="87" fillId="22" borderId="0" applyNumberFormat="0" applyBorder="0" applyAlignment="0">
      <protection locked="0"/>
    </xf>
    <xf numFmtId="0" fontId="87" fillId="22" borderId="0" applyNumberFormat="0" applyBorder="0" applyAlignment="0">
      <protection locked="0"/>
    </xf>
    <xf numFmtId="0" fontId="87" fillId="22" borderId="0" applyNumberFormat="0" applyBorder="0" applyAlignment="0">
      <protection locked="0"/>
    </xf>
    <xf numFmtId="0" fontId="87" fillId="22" borderId="0" applyNumberFormat="0" applyBorder="0" applyAlignment="0">
      <protection locked="0"/>
    </xf>
    <xf numFmtId="0" fontId="87" fillId="22" borderId="0" applyNumberFormat="0" applyBorder="0" applyAlignment="0">
      <protection locked="0"/>
    </xf>
    <xf numFmtId="0" fontId="87" fillId="22" borderId="0" applyNumberFormat="0" applyBorder="0" applyAlignment="0">
      <protection locked="0"/>
    </xf>
    <xf numFmtId="0" fontId="87" fillId="22" borderId="0" applyNumberFormat="0" applyBorder="0" applyAlignment="0">
      <protection locked="0"/>
    </xf>
    <xf numFmtId="0" fontId="87" fillId="22" borderId="0" applyNumberFormat="0" applyBorder="0" applyAlignment="0">
      <protection locked="0"/>
    </xf>
    <xf numFmtId="0" fontId="87" fillId="22" borderId="0" applyNumberFormat="0" applyBorder="0" applyAlignment="0">
      <protection locked="0"/>
    </xf>
    <xf numFmtId="0" fontId="87" fillId="22" borderId="0" applyNumberFormat="0" applyBorder="0" applyAlignment="0">
      <protection locked="0"/>
    </xf>
    <xf numFmtId="0" fontId="87" fillId="22" borderId="0" applyNumberFormat="0" applyBorder="0" applyAlignment="0">
      <protection locked="0"/>
    </xf>
    <xf numFmtId="0" fontId="87" fillId="22" borderId="0" applyNumberFormat="0" applyBorder="0" applyAlignment="0">
      <protection locked="0"/>
    </xf>
    <xf numFmtId="0" fontId="87" fillId="22" borderId="0" applyNumberFormat="0" applyBorder="0" applyAlignment="0">
      <protection locked="0"/>
    </xf>
    <xf numFmtId="0" fontId="87" fillId="22"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1" borderId="0" applyNumberFormat="0" applyBorder="0" applyAlignment="0">
      <protection locked="0"/>
    </xf>
    <xf numFmtId="0" fontId="87" fillId="31" borderId="0" applyNumberFormat="0" applyBorder="0" applyAlignment="0">
      <protection locked="0"/>
    </xf>
    <xf numFmtId="0" fontId="87" fillId="31" borderId="0" applyNumberFormat="0" applyBorder="0" applyAlignment="0">
      <protection locked="0"/>
    </xf>
    <xf numFmtId="0" fontId="87" fillId="31" borderId="0" applyNumberFormat="0" applyBorder="0" applyAlignment="0">
      <protection locked="0"/>
    </xf>
    <xf numFmtId="0" fontId="87" fillId="31" borderId="0" applyNumberFormat="0" applyBorder="0" applyAlignment="0">
      <protection locked="0"/>
    </xf>
    <xf numFmtId="0" fontId="87" fillId="31" borderId="0" applyNumberFormat="0" applyBorder="0" applyAlignment="0">
      <protection locked="0"/>
    </xf>
    <xf numFmtId="0" fontId="87" fillId="31" borderId="0" applyNumberFormat="0" applyBorder="0" applyAlignment="0">
      <protection locked="0"/>
    </xf>
    <xf numFmtId="0" fontId="87" fillId="31" borderId="0" applyNumberFormat="0" applyBorder="0" applyAlignment="0">
      <protection locked="0"/>
    </xf>
    <xf numFmtId="0" fontId="87" fillId="31" borderId="0" applyNumberFormat="0" applyBorder="0" applyAlignment="0">
      <protection locked="0"/>
    </xf>
    <xf numFmtId="0" fontId="87" fillId="31" borderId="0" applyNumberFormat="0" applyBorder="0" applyAlignment="0">
      <protection locked="0"/>
    </xf>
    <xf numFmtId="0" fontId="87" fillId="31" borderId="0" applyNumberFormat="0" applyBorder="0" applyAlignment="0">
      <protection locked="0"/>
    </xf>
    <xf numFmtId="0" fontId="87" fillId="31" borderId="0" applyNumberFormat="0" applyBorder="0" applyAlignment="0">
      <protection locked="0"/>
    </xf>
    <xf numFmtId="0" fontId="87" fillId="31" borderId="0" applyNumberFormat="0" applyBorder="0" applyAlignment="0">
      <protection locked="0"/>
    </xf>
    <xf numFmtId="0" fontId="87" fillId="31" borderId="0" applyNumberFormat="0" applyBorder="0" applyAlignment="0">
      <protection locked="0"/>
    </xf>
    <xf numFmtId="0" fontId="87" fillId="31" borderId="0" applyNumberFormat="0" applyBorder="0" applyAlignment="0">
      <protection locked="0"/>
    </xf>
    <xf numFmtId="0" fontId="87" fillId="31" borderId="0" applyNumberFormat="0" applyBorder="0" applyAlignment="0">
      <protection locked="0"/>
    </xf>
    <xf numFmtId="0" fontId="87" fillId="31" borderId="0" applyNumberFormat="0" applyBorder="0" applyAlignment="0">
      <protection locked="0"/>
    </xf>
    <xf numFmtId="0" fontId="87" fillId="31" borderId="0" applyNumberFormat="0" applyBorder="0" applyAlignment="0">
      <protection locked="0"/>
    </xf>
    <xf numFmtId="0" fontId="87" fillId="31" borderId="0" applyNumberFormat="0" applyBorder="0" applyAlignment="0">
      <protection locked="0"/>
    </xf>
    <xf numFmtId="0" fontId="87" fillId="31" borderId="0" applyNumberFormat="0" applyBorder="0" applyAlignment="0">
      <protection locked="0"/>
    </xf>
    <xf numFmtId="0" fontId="87" fillId="36" borderId="0" applyNumberFormat="0" applyBorder="0" applyAlignment="0">
      <protection locked="0"/>
    </xf>
    <xf numFmtId="0" fontId="87" fillId="37" borderId="0" applyNumberFormat="0" applyBorder="0" applyAlignment="0">
      <protection locked="0"/>
    </xf>
    <xf numFmtId="0" fontId="87" fillId="36" borderId="0" applyNumberFormat="0" applyBorder="0" applyAlignment="0">
      <protection locked="0"/>
    </xf>
    <xf numFmtId="0" fontId="87" fillId="37" borderId="0" applyNumberFormat="0" applyBorder="0" applyAlignment="0">
      <protection locked="0"/>
    </xf>
    <xf numFmtId="0" fontId="87" fillId="36" borderId="0" applyNumberFormat="0" applyBorder="0" applyAlignment="0">
      <protection locked="0"/>
    </xf>
    <xf numFmtId="0" fontId="87" fillId="37" borderId="0" applyNumberFormat="0" applyBorder="0" applyAlignment="0">
      <protection locked="0"/>
    </xf>
    <xf numFmtId="0" fontId="87" fillId="36" borderId="0" applyNumberFormat="0" applyBorder="0" applyAlignment="0">
      <protection locked="0"/>
    </xf>
    <xf numFmtId="0" fontId="87" fillId="37" borderId="0" applyNumberFormat="0" applyBorder="0" applyAlignment="0">
      <protection locked="0"/>
    </xf>
    <xf numFmtId="0" fontId="87" fillId="38" borderId="0" applyNumberFormat="0" applyBorder="0" applyAlignment="0">
      <protection locked="0"/>
    </xf>
    <xf numFmtId="0" fontId="87" fillId="38" borderId="0" applyNumberFormat="0" applyBorder="0" applyAlignment="0">
      <protection locked="0"/>
    </xf>
    <xf numFmtId="0" fontId="87" fillId="38" borderId="0" applyNumberFormat="0" applyBorder="0" applyAlignment="0">
      <protection locked="0"/>
    </xf>
    <xf numFmtId="0" fontId="87" fillId="38" borderId="0" applyNumberFormat="0" applyBorder="0" applyAlignment="0">
      <protection locked="0"/>
    </xf>
    <xf numFmtId="0" fontId="87" fillId="39" borderId="0" applyNumberFormat="0" applyBorder="0" applyAlignment="0">
      <protection locked="0"/>
    </xf>
    <xf numFmtId="0" fontId="87" fillId="39" borderId="0" applyNumberFormat="0" applyBorder="0" applyAlignment="0">
      <protection locked="0"/>
    </xf>
    <xf numFmtId="0" fontId="87" fillId="39" borderId="0" applyNumberFormat="0" applyBorder="0" applyAlignment="0">
      <protection locked="0"/>
    </xf>
    <xf numFmtId="0" fontId="87" fillId="3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40" borderId="0" applyNumberFormat="0" applyBorder="0" applyAlignment="0">
      <protection locked="0"/>
    </xf>
    <xf numFmtId="0" fontId="87" fillId="40" borderId="0" applyNumberFormat="0" applyBorder="0" applyAlignment="0">
      <protection locked="0"/>
    </xf>
    <xf numFmtId="0" fontId="87" fillId="40" borderId="0" applyNumberFormat="0" applyBorder="0" applyAlignment="0">
      <protection locked="0"/>
    </xf>
    <xf numFmtId="0" fontId="87" fillId="40" borderId="0" applyNumberFormat="0" applyBorder="0" applyAlignment="0">
      <protection locked="0"/>
    </xf>
    <xf numFmtId="0" fontId="104" fillId="41" borderId="0" applyNumberFormat="0" applyBorder="0" applyAlignment="0" applyProtection="0"/>
    <xf numFmtId="0" fontId="104" fillId="42" borderId="0" applyNumberFormat="0" applyBorder="0" applyAlignment="0" applyProtection="0"/>
    <xf numFmtId="0" fontId="104" fillId="43"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44" borderId="0" applyNumberFormat="0" applyBorder="0" applyAlignment="0" applyProtection="0"/>
    <xf numFmtId="0" fontId="105" fillId="45" borderId="28" applyNumberFormat="0" applyAlignment="0" applyProtection="0"/>
    <xf numFmtId="0" fontId="88" fillId="8" borderId="0" applyNumberFormat="0" applyBorder="0" applyAlignment="0">
      <protection locked="0"/>
    </xf>
    <xf numFmtId="0" fontId="88" fillId="8" borderId="0" applyNumberFormat="0" applyBorder="0" applyAlignment="0">
      <protection locked="0"/>
    </xf>
    <xf numFmtId="0" fontId="88" fillId="8" borderId="0" applyNumberFormat="0" applyBorder="0" applyAlignment="0">
      <protection locked="0"/>
    </xf>
    <xf numFmtId="0" fontId="88" fillId="8" borderId="0" applyNumberFormat="0" applyBorder="0" applyAlignment="0">
      <protection locked="0"/>
    </xf>
    <xf numFmtId="0" fontId="106" fillId="45" borderId="29" applyNumberFormat="0" applyAlignment="0" applyProtection="0"/>
    <xf numFmtId="0" fontId="27" fillId="46" borderId="30" applyNumberFormat="0" applyFont="0" applyAlignment="0" applyProtection="0"/>
    <xf numFmtId="0" fontId="27" fillId="47" borderId="30" applyNumberFormat="0" applyAlignment="0">
      <protection locked="0"/>
    </xf>
    <xf numFmtId="0" fontId="27" fillId="47" borderId="30" applyNumberFormat="0" applyAlignment="0">
      <protection locked="0"/>
    </xf>
    <xf numFmtId="0" fontId="27" fillId="47" borderId="30" applyNumberFormat="0" applyAlignment="0">
      <protection locked="0"/>
    </xf>
    <xf numFmtId="0" fontId="27" fillId="47" borderId="30" applyNumberFormat="0" applyAlignment="0">
      <protection locked="0"/>
    </xf>
    <xf numFmtId="0" fontId="27" fillId="47" borderId="30" applyNumberFormat="0" applyAlignment="0">
      <protection locked="0"/>
    </xf>
    <xf numFmtId="0" fontId="27" fillId="47" borderId="30" applyNumberFormat="0" applyAlignment="0">
      <protection locked="0"/>
    </xf>
    <xf numFmtId="0" fontId="27" fillId="47" borderId="30" applyNumberFormat="0" applyAlignment="0">
      <protection locked="0"/>
    </xf>
    <xf numFmtId="0" fontId="27" fillId="47" borderId="30" applyNumberFormat="0" applyAlignment="0">
      <protection locked="0"/>
    </xf>
    <xf numFmtId="0" fontId="27" fillId="47" borderId="30" applyNumberFormat="0" applyAlignment="0">
      <protection locked="0"/>
    </xf>
    <xf numFmtId="0" fontId="27" fillId="47" borderId="30" applyNumberFormat="0" applyAlignment="0">
      <protection locked="0"/>
    </xf>
    <xf numFmtId="0" fontId="27" fillId="47" borderId="30" applyNumberFormat="0" applyAlignment="0">
      <protection locked="0"/>
    </xf>
    <xf numFmtId="0" fontId="27" fillId="47" borderId="30" applyNumberFormat="0" applyAlignment="0">
      <protection locked="0"/>
    </xf>
    <xf numFmtId="0" fontId="27" fillId="47" borderId="30" applyNumberFormat="0" applyAlignment="0">
      <protection locked="0"/>
    </xf>
    <xf numFmtId="0" fontId="27" fillId="47" borderId="30" applyNumberFormat="0" applyAlignment="0">
      <protection locked="0"/>
    </xf>
    <xf numFmtId="0" fontId="27" fillId="47" borderId="30" applyNumberFormat="0" applyAlignment="0">
      <protection locked="0"/>
    </xf>
    <xf numFmtId="0" fontId="27" fillId="47" borderId="30" applyNumberFormat="0" applyAlignment="0">
      <protection locked="0"/>
    </xf>
    <xf numFmtId="0" fontId="27" fillId="47" borderId="30" applyNumberFormat="0" applyAlignment="0">
      <protection locked="0"/>
    </xf>
    <xf numFmtId="0" fontId="27" fillId="47" borderId="30" applyNumberFormat="0" applyAlignment="0">
      <protection locked="0"/>
    </xf>
    <xf numFmtId="0" fontId="27" fillId="47" borderId="30" applyNumberFormat="0" applyAlignment="0">
      <protection locked="0"/>
    </xf>
    <xf numFmtId="0" fontId="27" fillId="47" borderId="30" applyNumberFormat="0" applyAlignment="0">
      <protection locked="0"/>
    </xf>
    <xf numFmtId="0" fontId="27" fillId="46" borderId="30" applyNumberFormat="0" applyFont="0" applyAlignment="0" applyProtection="0"/>
    <xf numFmtId="0" fontId="89" fillId="48" borderId="29" applyNumberFormat="0" applyAlignment="0">
      <protection locked="0"/>
    </xf>
    <xf numFmtId="0" fontId="89" fillId="48" borderId="29" applyNumberFormat="0" applyAlignment="0">
      <protection locked="0"/>
    </xf>
    <xf numFmtId="0" fontId="89" fillId="48" borderId="29" applyNumberFormat="0" applyAlignment="0">
      <protection locked="0"/>
    </xf>
    <xf numFmtId="0" fontId="89" fillId="48" borderId="29" applyNumberFormat="0" applyAlignment="0">
      <protection locked="0"/>
    </xf>
    <xf numFmtId="0" fontId="90" fillId="49" borderId="31" applyNumberFormat="0" applyAlignment="0">
      <protection locked="0"/>
    </xf>
    <xf numFmtId="0" fontId="90" fillId="49" borderId="31" applyNumberFormat="0" applyAlignment="0">
      <protection locked="0"/>
    </xf>
    <xf numFmtId="0" fontId="90" fillId="49" borderId="31" applyNumberFormat="0" applyAlignment="0">
      <protection locked="0"/>
    </xf>
    <xf numFmtId="0" fontId="90" fillId="49" borderId="31" applyNumberFormat="0" applyAlignment="0">
      <protection locked="0"/>
    </xf>
    <xf numFmtId="164" fontId="22" fillId="0" borderId="0" applyFont="0" applyFill="0" applyBorder="0" applyAlignment="0" applyProtection="0"/>
    <xf numFmtId="164" fontId="23" fillId="0" borderId="0" applyFont="0" applyFill="0" applyBorder="0" applyAlignment="0" applyProtection="0"/>
    <xf numFmtId="43" fontId="22" fillId="0" borderId="0" applyFont="0" applyFill="0" applyBorder="0" applyAlignment="0" applyProtection="0"/>
    <xf numFmtId="176" fontId="22" fillId="0" borderId="0" applyFill="0" applyBorder="0" applyAlignment="0" applyProtection="0"/>
    <xf numFmtId="43" fontId="22" fillId="0" borderId="0" applyFont="0" applyFill="0" applyBorder="0" applyAlignment="0" applyProtection="0"/>
    <xf numFmtId="176" fontId="22" fillId="0" borderId="0" applyFill="0" applyBorder="0" applyAlignment="0" applyProtection="0"/>
    <xf numFmtId="43" fontId="22" fillId="0" borderId="0" applyFont="0" applyFill="0" applyBorder="0" applyAlignment="0" applyProtection="0"/>
    <xf numFmtId="175" fontId="22" fillId="0" borderId="0" applyFill="0" applyBorder="0" applyAlignment="0" applyProtection="0"/>
    <xf numFmtId="164" fontId="22" fillId="0" borderId="0" applyFont="0" applyFill="0" applyBorder="0" applyAlignment="0" applyProtection="0"/>
    <xf numFmtId="164" fontId="27" fillId="0" borderId="0" applyFont="0" applyFill="0" applyBorder="0" applyAlignment="0" applyProtection="0"/>
    <xf numFmtId="175" fontId="22" fillId="0" borderId="0" applyFill="0" applyBorder="0" applyAlignment="0" applyProtection="0"/>
    <xf numFmtId="175" fontId="23" fillId="0" borderId="0" applyFill="0" applyBorder="0" applyAlignment="0" applyProtection="0"/>
    <xf numFmtId="177" fontId="80" fillId="0" borderId="0" applyFill="0" applyBorder="0" applyAlignment="0" applyProtection="0"/>
    <xf numFmtId="164" fontId="22" fillId="0" borderId="0" applyFont="0" applyFill="0" applyBorder="0" applyAlignment="0" applyProtection="0"/>
    <xf numFmtId="172"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1" fontId="107" fillId="50" borderId="32" applyNumberFormat="0" applyFill="0" applyBorder="0" applyAlignment="0">
      <alignment horizontal="center" vertical="center"/>
    </xf>
    <xf numFmtId="0" fontId="92" fillId="18" borderId="0" applyNumberFormat="0" applyBorder="0" applyAlignment="0" applyProtection="0"/>
    <xf numFmtId="0" fontId="92" fillId="9" borderId="0" applyNumberFormat="0" applyBorder="0" applyAlignment="0">
      <protection locked="0"/>
    </xf>
    <xf numFmtId="0" fontId="92" fillId="9" borderId="0" applyNumberFormat="0" applyBorder="0" applyAlignment="0">
      <protection locked="0"/>
    </xf>
    <xf numFmtId="0" fontId="92" fillId="9" borderId="0" applyNumberFormat="0" applyBorder="0" applyAlignment="0">
      <protection locked="0"/>
    </xf>
    <xf numFmtId="0" fontId="92" fillId="9" borderId="0" applyNumberFormat="0" applyBorder="0" applyAlignment="0">
      <protection locked="0"/>
    </xf>
    <xf numFmtId="0" fontId="92" fillId="9" borderId="0" applyNumberFormat="0" applyBorder="0" applyAlignment="0">
      <protection locked="0"/>
    </xf>
    <xf numFmtId="0" fontId="92" fillId="9" borderId="0" applyNumberFormat="0" applyBorder="0" applyAlignment="0">
      <protection locked="0"/>
    </xf>
    <xf numFmtId="0" fontId="92" fillId="9" borderId="0" applyNumberFormat="0" applyBorder="0" applyAlignment="0">
      <protection locked="0"/>
    </xf>
    <xf numFmtId="0" fontId="92" fillId="9" borderId="0" applyNumberFormat="0" applyBorder="0" applyAlignment="0">
      <protection locked="0"/>
    </xf>
    <xf numFmtId="0" fontId="92" fillId="9" borderId="0" applyNumberFormat="0" applyBorder="0" applyAlignment="0">
      <protection locked="0"/>
    </xf>
    <xf numFmtId="0" fontId="92" fillId="9" borderId="0" applyNumberFormat="0" applyBorder="0" applyAlignment="0">
      <protection locked="0"/>
    </xf>
    <xf numFmtId="0" fontId="92" fillId="9" borderId="0" applyNumberFormat="0" applyBorder="0" applyAlignment="0">
      <protection locked="0"/>
    </xf>
    <xf numFmtId="0" fontId="92" fillId="9" borderId="0" applyNumberFormat="0" applyBorder="0" applyAlignment="0">
      <protection locked="0"/>
    </xf>
    <xf numFmtId="0" fontId="92" fillId="9" borderId="0" applyNumberFormat="0" applyBorder="0" applyAlignment="0">
      <protection locked="0"/>
    </xf>
    <xf numFmtId="0" fontId="92" fillId="9" borderId="0" applyNumberFormat="0" applyBorder="0" applyAlignment="0">
      <protection locked="0"/>
    </xf>
    <xf numFmtId="0" fontId="92" fillId="9" borderId="0" applyNumberFormat="0" applyBorder="0" applyAlignment="0">
      <protection locked="0"/>
    </xf>
    <xf numFmtId="0" fontId="92" fillId="9" borderId="0" applyNumberFormat="0" applyBorder="0" applyAlignment="0">
      <protection locked="0"/>
    </xf>
    <xf numFmtId="0" fontId="92" fillId="9" borderId="0" applyNumberFormat="0" applyBorder="0" applyAlignment="0">
      <protection locked="0"/>
    </xf>
    <xf numFmtId="0" fontId="92" fillId="9" borderId="0" applyNumberFormat="0" applyBorder="0" applyAlignment="0">
      <protection locked="0"/>
    </xf>
    <xf numFmtId="0" fontId="92" fillId="9" borderId="0" applyNumberFormat="0" applyBorder="0" applyAlignment="0">
      <protection locked="0"/>
    </xf>
    <xf numFmtId="0" fontId="92" fillId="9" borderId="0" applyNumberFormat="0" applyBorder="0" applyAlignment="0">
      <protection locked="0"/>
    </xf>
    <xf numFmtId="0" fontId="108" fillId="19" borderId="29" applyNumberFormat="0" applyAlignment="0" applyProtection="0"/>
    <xf numFmtId="0" fontId="109" fillId="0" borderId="33" applyNumberFormat="0" applyFill="0" applyAlignment="0" applyProtection="0"/>
    <xf numFmtId="0" fontId="110" fillId="0" borderId="0" applyNumberFormat="0" applyFill="0" applyBorder="0" applyAlignment="0" applyProtection="0"/>
    <xf numFmtId="173" fontId="52" fillId="0" borderId="0" applyFont="0" applyFill="0" applyBorder="0" applyAlignment="0" applyProtection="0"/>
    <xf numFmtId="0" fontId="44" fillId="0" borderId="0"/>
    <xf numFmtId="0" fontId="91" fillId="0" borderId="0" applyNumberFormat="0" applyFill="0" applyBorder="0" applyAlignment="0">
      <protection locked="0"/>
    </xf>
    <xf numFmtId="0" fontId="91" fillId="0" borderId="0" applyNumberFormat="0" applyFill="0" applyBorder="0" applyAlignment="0">
      <protection locked="0"/>
    </xf>
    <xf numFmtId="0" fontId="91" fillId="0" borderId="0" applyNumberFormat="0" applyFill="0" applyBorder="0" applyAlignment="0">
      <protection locked="0"/>
    </xf>
    <xf numFmtId="0" fontId="91" fillId="0" borderId="0" applyNumberFormat="0" applyFill="0" applyBorder="0" applyAlignment="0">
      <protection locked="0"/>
    </xf>
    <xf numFmtId="0" fontId="92" fillId="9" borderId="0" applyNumberFormat="0" applyBorder="0" applyAlignment="0">
      <protection locked="0"/>
    </xf>
    <xf numFmtId="0" fontId="92" fillId="9" borderId="0" applyNumberFormat="0" applyBorder="0" applyAlignment="0">
      <protection locked="0"/>
    </xf>
    <xf numFmtId="0" fontId="92" fillId="9" borderId="0" applyNumberFormat="0" applyBorder="0" applyAlignment="0">
      <protection locked="0"/>
    </xf>
    <xf numFmtId="0" fontId="92" fillId="9" borderId="0" applyNumberFormat="0" applyBorder="0" applyAlignment="0">
      <protection locked="0"/>
    </xf>
    <xf numFmtId="0" fontId="111" fillId="16" borderId="0" applyNumberFormat="0" applyBorder="0" applyAlignment="0" applyProtection="0"/>
    <xf numFmtId="0" fontId="93" fillId="0" borderId="34" applyNumberFormat="0" applyFill="0" applyAlignment="0">
      <protection locked="0"/>
    </xf>
    <xf numFmtId="0" fontId="93" fillId="0" borderId="34" applyNumberFormat="0" applyFill="0" applyAlignment="0">
      <protection locked="0"/>
    </xf>
    <xf numFmtId="0" fontId="93" fillId="0" borderId="34" applyNumberFormat="0" applyFill="0" applyAlignment="0">
      <protection locked="0"/>
    </xf>
    <xf numFmtId="0" fontId="93" fillId="0" borderId="34" applyNumberFormat="0" applyFill="0" applyAlignment="0">
      <protection locked="0"/>
    </xf>
    <xf numFmtId="0" fontId="94" fillId="0" borderId="35" applyNumberFormat="0" applyFill="0" applyAlignment="0">
      <protection locked="0"/>
    </xf>
    <xf numFmtId="0" fontId="94" fillId="0" borderId="35" applyNumberFormat="0" applyFill="0" applyAlignment="0">
      <protection locked="0"/>
    </xf>
    <xf numFmtId="0" fontId="94" fillId="0" borderId="35" applyNumberFormat="0" applyFill="0" applyAlignment="0">
      <protection locked="0"/>
    </xf>
    <xf numFmtId="0" fontId="94" fillId="0" borderId="35" applyNumberFormat="0" applyFill="0" applyAlignment="0">
      <protection locked="0"/>
    </xf>
    <xf numFmtId="0" fontId="95" fillId="0" borderId="36" applyNumberFormat="0" applyFill="0" applyAlignment="0">
      <protection locked="0"/>
    </xf>
    <xf numFmtId="0" fontId="95" fillId="0" borderId="36" applyNumberFormat="0" applyFill="0" applyAlignment="0">
      <protection locked="0"/>
    </xf>
    <xf numFmtId="0" fontId="95" fillId="0" borderId="36" applyNumberFormat="0" applyFill="0" applyAlignment="0">
      <protection locked="0"/>
    </xf>
    <xf numFmtId="0" fontId="95" fillId="0" borderId="36" applyNumberFormat="0" applyFill="0" applyAlignment="0">
      <protection locked="0"/>
    </xf>
    <xf numFmtId="0" fontId="95" fillId="0" borderId="0" applyNumberFormat="0" applyFill="0" applyBorder="0" applyAlignment="0">
      <protection locked="0"/>
    </xf>
    <xf numFmtId="0" fontId="95" fillId="0" borderId="0" applyNumberFormat="0" applyFill="0" applyBorder="0" applyAlignment="0">
      <protection locked="0"/>
    </xf>
    <xf numFmtId="0" fontId="95" fillId="0" borderId="0" applyNumberFormat="0" applyFill="0" applyBorder="0" applyAlignment="0">
      <protection locked="0"/>
    </xf>
    <xf numFmtId="0" fontId="95" fillId="0" borderId="0" applyNumberFormat="0" applyFill="0" applyBorder="0" applyAlignment="0">
      <protection locked="0"/>
    </xf>
    <xf numFmtId="0" fontId="96" fillId="13" borderId="29" applyNumberFormat="0" applyAlignment="0">
      <protection locked="0"/>
    </xf>
    <xf numFmtId="0" fontId="96" fillId="13" borderId="29" applyNumberFormat="0" applyAlignment="0">
      <protection locked="0"/>
    </xf>
    <xf numFmtId="0" fontId="96" fillId="13" borderId="29" applyNumberFormat="0" applyAlignment="0">
      <protection locked="0"/>
    </xf>
    <xf numFmtId="0" fontId="96" fillId="13" borderId="29" applyNumberFormat="0" applyAlignment="0">
      <protection locked="0"/>
    </xf>
    <xf numFmtId="0" fontId="87" fillId="36" borderId="0" applyNumberFormat="0" applyBorder="0" applyAlignment="0">
      <protection locked="0"/>
    </xf>
    <xf numFmtId="0" fontId="87" fillId="37" borderId="0" applyNumberFormat="0" applyBorder="0" applyAlignment="0">
      <protection locked="0"/>
    </xf>
    <xf numFmtId="0" fontId="87" fillId="36" borderId="0" applyNumberFormat="0" applyBorder="0" applyAlignment="0">
      <protection locked="0"/>
    </xf>
    <xf numFmtId="0" fontId="87" fillId="37" borderId="0" applyNumberFormat="0" applyBorder="0" applyAlignment="0">
      <protection locked="0"/>
    </xf>
    <xf numFmtId="0" fontId="87" fillId="36" borderId="0" applyNumberFormat="0" applyBorder="0" applyAlignment="0">
      <protection locked="0"/>
    </xf>
    <xf numFmtId="0" fontId="87" fillId="37" borderId="0" applyNumberFormat="0" applyBorder="0" applyAlignment="0">
      <protection locked="0"/>
    </xf>
    <xf numFmtId="0" fontId="87" fillId="36" borderId="0" applyNumberFormat="0" applyBorder="0" applyAlignment="0">
      <protection locked="0"/>
    </xf>
    <xf numFmtId="0" fontId="87" fillId="37" borderId="0" applyNumberFormat="0" applyBorder="0" applyAlignment="0">
      <protection locked="0"/>
    </xf>
    <xf numFmtId="0" fontId="87" fillId="36" borderId="0" applyNumberFormat="0" applyBorder="0" applyAlignment="0">
      <protection locked="0"/>
    </xf>
    <xf numFmtId="0" fontId="87" fillId="37" borderId="0" applyNumberFormat="0" applyBorder="0" applyAlignment="0">
      <protection locked="0"/>
    </xf>
    <xf numFmtId="0" fontId="87" fillId="36" borderId="0" applyNumberFormat="0" applyBorder="0" applyAlignment="0">
      <protection locked="0"/>
    </xf>
    <xf numFmtId="0" fontId="87" fillId="37" borderId="0" applyNumberFormat="0" applyBorder="0" applyAlignment="0">
      <protection locked="0"/>
    </xf>
    <xf numFmtId="0" fontId="87" fillId="36" borderId="0" applyNumberFormat="0" applyBorder="0" applyAlignment="0">
      <protection locked="0"/>
    </xf>
    <xf numFmtId="0" fontId="87" fillId="37" borderId="0" applyNumberFormat="0" applyBorder="0" applyAlignment="0">
      <protection locked="0"/>
    </xf>
    <xf numFmtId="0" fontId="87" fillId="36" borderId="0" applyNumberFormat="0" applyBorder="0" applyAlignment="0">
      <protection locked="0"/>
    </xf>
    <xf numFmtId="0" fontId="87" fillId="37" borderId="0" applyNumberFormat="0" applyBorder="0" applyAlignment="0">
      <protection locked="0"/>
    </xf>
    <xf numFmtId="0" fontId="87" fillId="36" borderId="0" applyNumberFormat="0" applyBorder="0" applyAlignment="0">
      <protection locked="0"/>
    </xf>
    <xf numFmtId="0" fontId="87" fillId="37" borderId="0" applyNumberFormat="0" applyBorder="0" applyAlignment="0">
      <protection locked="0"/>
    </xf>
    <xf numFmtId="0" fontId="87" fillId="36" borderId="0" applyNumberFormat="0" applyBorder="0" applyAlignment="0">
      <protection locked="0"/>
    </xf>
    <xf numFmtId="0" fontId="87" fillId="37" borderId="0" applyNumberFormat="0" applyBorder="0" applyAlignment="0">
      <protection locked="0"/>
    </xf>
    <xf numFmtId="0" fontId="87" fillId="36" borderId="0" applyNumberFormat="0" applyBorder="0" applyAlignment="0">
      <protection locked="0"/>
    </xf>
    <xf numFmtId="0" fontId="87" fillId="37" borderId="0" applyNumberFormat="0" applyBorder="0" applyAlignment="0">
      <protection locked="0"/>
    </xf>
    <xf numFmtId="0" fontId="87" fillId="36" borderId="0" applyNumberFormat="0" applyBorder="0" applyAlignment="0">
      <protection locked="0"/>
    </xf>
    <xf numFmtId="0" fontId="87" fillId="37" borderId="0" applyNumberFormat="0" applyBorder="0" applyAlignment="0">
      <protection locked="0"/>
    </xf>
    <xf numFmtId="0" fontId="87" fillId="36" borderId="0" applyNumberFormat="0" applyBorder="0" applyAlignment="0">
      <protection locked="0"/>
    </xf>
    <xf numFmtId="0" fontId="87" fillId="37" borderId="0" applyNumberFormat="0" applyBorder="0" applyAlignment="0">
      <protection locked="0"/>
    </xf>
    <xf numFmtId="0" fontId="87" fillId="36" borderId="0" applyNumberFormat="0" applyBorder="0" applyAlignment="0">
      <protection locked="0"/>
    </xf>
    <xf numFmtId="0" fontId="87" fillId="37" borderId="0" applyNumberFormat="0" applyBorder="0" applyAlignment="0">
      <protection locked="0"/>
    </xf>
    <xf numFmtId="0" fontId="87" fillId="36" borderId="0" applyNumberFormat="0" applyBorder="0" applyAlignment="0">
      <protection locked="0"/>
    </xf>
    <xf numFmtId="0" fontId="87" fillId="37" borderId="0" applyNumberFormat="0" applyBorder="0" applyAlignment="0">
      <protection locked="0"/>
    </xf>
    <xf numFmtId="0" fontId="87" fillId="36" borderId="0" applyNumberFormat="0" applyBorder="0" applyAlignment="0">
      <protection locked="0"/>
    </xf>
    <xf numFmtId="0" fontId="87" fillId="37" borderId="0" applyNumberFormat="0" applyBorder="0" applyAlignment="0">
      <protection locked="0"/>
    </xf>
    <xf numFmtId="0" fontId="87" fillId="36" borderId="0" applyNumberFormat="0" applyBorder="0" applyAlignment="0">
      <protection locked="0"/>
    </xf>
    <xf numFmtId="0" fontId="87" fillId="37" borderId="0" applyNumberFormat="0" applyBorder="0" applyAlignment="0">
      <protection locked="0"/>
    </xf>
    <xf numFmtId="0" fontId="87" fillId="36" borderId="0" applyNumberFormat="0" applyBorder="0" applyAlignment="0">
      <protection locked="0"/>
    </xf>
    <xf numFmtId="0" fontId="87" fillId="37" borderId="0" applyNumberFormat="0" applyBorder="0" applyAlignment="0">
      <protection locked="0"/>
    </xf>
    <xf numFmtId="0" fontId="87" fillId="36" borderId="0" applyNumberFormat="0" applyBorder="0" applyAlignment="0">
      <protection locked="0"/>
    </xf>
    <xf numFmtId="0" fontId="87" fillId="37" borderId="0" applyNumberFormat="0" applyBorder="0" applyAlignment="0">
      <protection locked="0"/>
    </xf>
    <xf numFmtId="0" fontId="87" fillId="36" borderId="0" applyNumberFormat="0" applyBorder="0" applyAlignment="0">
      <protection locked="0"/>
    </xf>
    <xf numFmtId="0" fontId="87" fillId="37" borderId="0" applyNumberFormat="0" applyBorder="0" applyAlignment="0">
      <protection locked="0"/>
    </xf>
    <xf numFmtId="0" fontId="87" fillId="38" borderId="0" applyNumberFormat="0" applyBorder="0" applyAlignment="0">
      <protection locked="0"/>
    </xf>
    <xf numFmtId="0" fontId="87" fillId="38" borderId="0" applyNumberFormat="0" applyBorder="0" applyAlignment="0">
      <protection locked="0"/>
    </xf>
    <xf numFmtId="0" fontId="87" fillId="38" borderId="0" applyNumberFormat="0" applyBorder="0" applyAlignment="0">
      <protection locked="0"/>
    </xf>
    <xf numFmtId="0" fontId="87" fillId="38" borderId="0" applyNumberFormat="0" applyBorder="0" applyAlignment="0">
      <protection locked="0"/>
    </xf>
    <xf numFmtId="0" fontId="87" fillId="38" borderId="0" applyNumberFormat="0" applyBorder="0" applyAlignment="0">
      <protection locked="0"/>
    </xf>
    <xf numFmtId="0" fontId="87" fillId="38" borderId="0" applyNumberFormat="0" applyBorder="0" applyAlignment="0">
      <protection locked="0"/>
    </xf>
    <xf numFmtId="0" fontId="87" fillId="38" borderId="0" applyNumberFormat="0" applyBorder="0" applyAlignment="0">
      <protection locked="0"/>
    </xf>
    <xf numFmtId="0" fontId="87" fillId="38" borderId="0" applyNumberFormat="0" applyBorder="0" applyAlignment="0">
      <protection locked="0"/>
    </xf>
    <xf numFmtId="0" fontId="87" fillId="38" borderId="0" applyNumberFormat="0" applyBorder="0" applyAlignment="0">
      <protection locked="0"/>
    </xf>
    <xf numFmtId="0" fontId="87" fillId="38" borderId="0" applyNumberFormat="0" applyBorder="0" applyAlignment="0">
      <protection locked="0"/>
    </xf>
    <xf numFmtId="0" fontId="87" fillId="38" borderId="0" applyNumberFormat="0" applyBorder="0" applyAlignment="0">
      <protection locked="0"/>
    </xf>
    <xf numFmtId="0" fontId="87" fillId="38" borderId="0" applyNumberFormat="0" applyBorder="0" applyAlignment="0">
      <protection locked="0"/>
    </xf>
    <xf numFmtId="0" fontId="87" fillId="38" borderId="0" applyNumberFormat="0" applyBorder="0" applyAlignment="0">
      <protection locked="0"/>
    </xf>
    <xf numFmtId="0" fontId="87" fillId="38" borderId="0" applyNumberFormat="0" applyBorder="0" applyAlignment="0">
      <protection locked="0"/>
    </xf>
    <xf numFmtId="0" fontId="87" fillId="38" borderId="0" applyNumberFormat="0" applyBorder="0" applyAlignment="0">
      <protection locked="0"/>
    </xf>
    <xf numFmtId="0" fontId="87" fillId="38" borderId="0" applyNumberFormat="0" applyBorder="0" applyAlignment="0">
      <protection locked="0"/>
    </xf>
    <xf numFmtId="0" fontId="87" fillId="38" borderId="0" applyNumberFormat="0" applyBorder="0" applyAlignment="0">
      <protection locked="0"/>
    </xf>
    <xf numFmtId="0" fontId="87" fillId="38" borderId="0" applyNumberFormat="0" applyBorder="0" applyAlignment="0">
      <protection locked="0"/>
    </xf>
    <xf numFmtId="0" fontId="87" fillId="38" borderId="0" applyNumberFormat="0" applyBorder="0" applyAlignment="0">
      <protection locked="0"/>
    </xf>
    <xf numFmtId="0" fontId="87" fillId="38" borderId="0" applyNumberFormat="0" applyBorder="0" applyAlignment="0">
      <protection locked="0"/>
    </xf>
    <xf numFmtId="0" fontId="87" fillId="39" borderId="0" applyNumberFormat="0" applyBorder="0" applyAlignment="0">
      <protection locked="0"/>
    </xf>
    <xf numFmtId="0" fontId="87" fillId="39" borderId="0" applyNumberFormat="0" applyBorder="0" applyAlignment="0">
      <protection locked="0"/>
    </xf>
    <xf numFmtId="0" fontId="87" fillId="39" borderId="0" applyNumberFormat="0" applyBorder="0" applyAlignment="0">
      <protection locked="0"/>
    </xf>
    <xf numFmtId="0" fontId="87" fillId="39" borderId="0" applyNumberFormat="0" applyBorder="0" applyAlignment="0">
      <protection locked="0"/>
    </xf>
    <xf numFmtId="0" fontId="87" fillId="39" borderId="0" applyNumberFormat="0" applyBorder="0" applyAlignment="0">
      <protection locked="0"/>
    </xf>
    <xf numFmtId="0" fontId="87" fillId="39" borderId="0" applyNumberFormat="0" applyBorder="0" applyAlignment="0">
      <protection locked="0"/>
    </xf>
    <xf numFmtId="0" fontId="87" fillId="39" borderId="0" applyNumberFormat="0" applyBorder="0" applyAlignment="0">
      <protection locked="0"/>
    </xf>
    <xf numFmtId="0" fontId="87" fillId="39" borderId="0" applyNumberFormat="0" applyBorder="0" applyAlignment="0">
      <protection locked="0"/>
    </xf>
    <xf numFmtId="0" fontId="87" fillId="39" borderId="0" applyNumberFormat="0" applyBorder="0" applyAlignment="0">
      <protection locked="0"/>
    </xf>
    <xf numFmtId="0" fontId="87" fillId="39" borderId="0" applyNumberFormat="0" applyBorder="0" applyAlignment="0">
      <protection locked="0"/>
    </xf>
    <xf numFmtId="0" fontId="87" fillId="39" borderId="0" applyNumberFormat="0" applyBorder="0" applyAlignment="0">
      <protection locked="0"/>
    </xf>
    <xf numFmtId="0" fontId="87" fillId="39" borderId="0" applyNumberFormat="0" applyBorder="0" applyAlignment="0">
      <protection locked="0"/>
    </xf>
    <xf numFmtId="0" fontId="87" fillId="39" borderId="0" applyNumberFormat="0" applyBorder="0" applyAlignment="0">
      <protection locked="0"/>
    </xf>
    <xf numFmtId="0" fontId="87" fillId="39" borderId="0" applyNumberFormat="0" applyBorder="0" applyAlignment="0">
      <protection locked="0"/>
    </xf>
    <xf numFmtId="0" fontId="87" fillId="39" borderId="0" applyNumberFormat="0" applyBorder="0" applyAlignment="0">
      <protection locked="0"/>
    </xf>
    <xf numFmtId="0" fontId="87" fillId="39" borderId="0" applyNumberFormat="0" applyBorder="0" applyAlignment="0">
      <protection locked="0"/>
    </xf>
    <xf numFmtId="0" fontId="87" fillId="39" borderId="0" applyNumberFormat="0" applyBorder="0" applyAlignment="0">
      <protection locked="0"/>
    </xf>
    <xf numFmtId="0" fontId="87" fillId="39" borderId="0" applyNumberFormat="0" applyBorder="0" applyAlignment="0">
      <protection locked="0"/>
    </xf>
    <xf numFmtId="0" fontId="87" fillId="39" borderId="0" applyNumberFormat="0" applyBorder="0" applyAlignment="0">
      <protection locked="0"/>
    </xf>
    <xf numFmtId="0" fontId="87" fillId="3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29"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30" borderId="0" applyNumberFormat="0" applyBorder="0" applyAlignment="0">
      <protection locked="0"/>
    </xf>
    <xf numFmtId="0" fontId="87" fillId="40" borderId="0" applyNumberFormat="0" applyBorder="0" applyAlignment="0">
      <protection locked="0"/>
    </xf>
    <xf numFmtId="0" fontId="87" fillId="40" borderId="0" applyNumberFormat="0" applyBorder="0" applyAlignment="0">
      <protection locked="0"/>
    </xf>
    <xf numFmtId="0" fontId="87" fillId="40" borderId="0" applyNumberFormat="0" applyBorder="0" applyAlignment="0">
      <protection locked="0"/>
    </xf>
    <xf numFmtId="0" fontId="87" fillId="40" borderId="0" applyNumberFormat="0" applyBorder="0" applyAlignment="0">
      <protection locked="0"/>
    </xf>
    <xf numFmtId="0" fontId="87" fillId="40" borderId="0" applyNumberFormat="0" applyBorder="0" applyAlignment="0">
      <protection locked="0"/>
    </xf>
    <xf numFmtId="0" fontId="87" fillId="40" borderId="0" applyNumberFormat="0" applyBorder="0" applyAlignment="0">
      <protection locked="0"/>
    </xf>
    <xf numFmtId="0" fontId="87" fillId="40" borderId="0" applyNumberFormat="0" applyBorder="0" applyAlignment="0">
      <protection locked="0"/>
    </xf>
    <xf numFmtId="0" fontId="87" fillId="40" borderId="0" applyNumberFormat="0" applyBorder="0" applyAlignment="0">
      <protection locked="0"/>
    </xf>
    <xf numFmtId="0" fontId="87" fillId="40" borderId="0" applyNumberFormat="0" applyBorder="0" applyAlignment="0">
      <protection locked="0"/>
    </xf>
    <xf numFmtId="0" fontId="87" fillId="40" borderId="0" applyNumberFormat="0" applyBorder="0" applyAlignment="0">
      <protection locked="0"/>
    </xf>
    <xf numFmtId="0" fontId="87" fillId="40" borderId="0" applyNumberFormat="0" applyBorder="0" applyAlignment="0">
      <protection locked="0"/>
    </xf>
    <xf numFmtId="0" fontId="87" fillId="40" borderId="0" applyNumberFormat="0" applyBorder="0" applyAlignment="0">
      <protection locked="0"/>
    </xf>
    <xf numFmtId="0" fontId="87" fillId="40" borderId="0" applyNumberFormat="0" applyBorder="0" applyAlignment="0">
      <protection locked="0"/>
    </xf>
    <xf numFmtId="0" fontId="87" fillId="40" borderId="0" applyNumberFormat="0" applyBorder="0" applyAlignment="0">
      <protection locked="0"/>
    </xf>
    <xf numFmtId="0" fontId="87" fillId="40" borderId="0" applyNumberFormat="0" applyBorder="0" applyAlignment="0">
      <protection locked="0"/>
    </xf>
    <xf numFmtId="0" fontId="87" fillId="40" borderId="0" applyNumberFormat="0" applyBorder="0" applyAlignment="0">
      <protection locked="0"/>
    </xf>
    <xf numFmtId="0" fontId="87" fillId="40" borderId="0" applyNumberFormat="0" applyBorder="0" applyAlignment="0">
      <protection locked="0"/>
    </xf>
    <xf numFmtId="0" fontId="87" fillId="40" borderId="0" applyNumberFormat="0" applyBorder="0" applyAlignment="0">
      <protection locked="0"/>
    </xf>
    <xf numFmtId="0" fontId="87" fillId="40" borderId="0" applyNumberFormat="0" applyBorder="0" applyAlignment="0">
      <protection locked="0"/>
    </xf>
    <xf numFmtId="0" fontId="87" fillId="40" borderId="0" applyNumberFormat="0" applyBorder="0" applyAlignment="0">
      <protection locked="0"/>
    </xf>
    <xf numFmtId="0" fontId="99" fillId="51" borderId="28" applyNumberFormat="0" applyAlignment="0" applyProtection="0"/>
    <xf numFmtId="0" fontId="99" fillId="48" borderId="28" applyNumberFormat="0" applyAlignment="0">
      <protection locked="0"/>
    </xf>
    <xf numFmtId="0" fontId="99" fillId="48" borderId="28" applyNumberFormat="0" applyAlignment="0">
      <protection locked="0"/>
    </xf>
    <xf numFmtId="0" fontId="99" fillId="48" borderId="28" applyNumberFormat="0" applyAlignment="0">
      <protection locked="0"/>
    </xf>
    <xf numFmtId="0" fontId="99" fillId="48" borderId="28" applyNumberFormat="0" applyAlignment="0">
      <protection locked="0"/>
    </xf>
    <xf numFmtId="0" fontId="99" fillId="48" borderId="28" applyNumberFormat="0" applyAlignment="0">
      <protection locked="0"/>
    </xf>
    <xf numFmtId="0" fontId="99" fillId="48" borderId="28" applyNumberFormat="0" applyAlignment="0">
      <protection locked="0"/>
    </xf>
    <xf numFmtId="0" fontId="99" fillId="48" borderId="28" applyNumberFormat="0" applyAlignment="0">
      <protection locked="0"/>
    </xf>
    <xf numFmtId="0" fontId="99" fillId="48" borderId="28" applyNumberFormat="0" applyAlignment="0">
      <protection locked="0"/>
    </xf>
    <xf numFmtId="0" fontId="99" fillId="48" borderId="28" applyNumberFormat="0" applyAlignment="0">
      <protection locked="0"/>
    </xf>
    <xf numFmtId="0" fontId="99" fillId="48" borderId="28" applyNumberFormat="0" applyAlignment="0">
      <protection locked="0"/>
    </xf>
    <xf numFmtId="0" fontId="99" fillId="48" borderId="28" applyNumberFormat="0" applyAlignment="0">
      <protection locked="0"/>
    </xf>
    <xf numFmtId="0" fontId="99" fillId="48" borderId="28" applyNumberFormat="0" applyAlignment="0">
      <protection locked="0"/>
    </xf>
    <xf numFmtId="0" fontId="99" fillId="48" borderId="28" applyNumberFormat="0" applyAlignment="0">
      <protection locked="0"/>
    </xf>
    <xf numFmtId="0" fontId="99" fillId="48" borderId="28" applyNumberFormat="0" applyAlignment="0">
      <protection locked="0"/>
    </xf>
    <xf numFmtId="0" fontId="99" fillId="48" borderId="28" applyNumberFormat="0" applyAlignment="0">
      <protection locked="0"/>
    </xf>
    <xf numFmtId="0" fontId="99" fillId="48" borderId="28" applyNumberFormat="0" applyAlignment="0">
      <protection locked="0"/>
    </xf>
    <xf numFmtId="0" fontId="99" fillId="48" borderId="28" applyNumberFormat="0" applyAlignment="0">
      <protection locked="0"/>
    </xf>
    <xf numFmtId="0" fontId="99" fillId="48" borderId="28" applyNumberFormat="0" applyAlignment="0">
      <protection locked="0"/>
    </xf>
    <xf numFmtId="0" fontId="99" fillId="48" borderId="28" applyNumberFormat="0" applyAlignment="0">
      <protection locked="0"/>
    </xf>
    <xf numFmtId="0" fontId="99" fillId="48" borderId="28" applyNumberFormat="0" applyAlignment="0">
      <protection locked="0"/>
    </xf>
    <xf numFmtId="0" fontId="99" fillId="51" borderId="28" applyNumberFormat="0" applyAlignment="0" applyProtection="0"/>
    <xf numFmtId="0" fontId="89" fillId="48" borderId="29" applyNumberFormat="0" applyAlignment="0">
      <protection locked="0"/>
    </xf>
    <xf numFmtId="0" fontId="89" fillId="48" borderId="29" applyNumberFormat="0" applyAlignment="0">
      <protection locked="0"/>
    </xf>
    <xf numFmtId="0" fontId="89" fillId="48" borderId="29" applyNumberFormat="0" applyAlignment="0">
      <protection locked="0"/>
    </xf>
    <xf numFmtId="0" fontId="89" fillId="48" borderId="29" applyNumberFormat="0" applyAlignment="0">
      <protection locked="0"/>
    </xf>
    <xf numFmtId="0" fontId="89" fillId="48" borderId="29" applyNumberFormat="0" applyAlignment="0">
      <protection locked="0"/>
    </xf>
    <xf numFmtId="0" fontId="89" fillId="48" borderId="29" applyNumberFormat="0" applyAlignment="0">
      <protection locked="0"/>
    </xf>
    <xf numFmtId="0" fontId="89" fillId="48" borderId="29" applyNumberFormat="0" applyAlignment="0">
      <protection locked="0"/>
    </xf>
    <xf numFmtId="0" fontId="89" fillId="48" borderId="29" applyNumberFormat="0" applyAlignment="0">
      <protection locked="0"/>
    </xf>
    <xf numFmtId="0" fontId="89" fillId="48" borderId="29" applyNumberFormat="0" applyAlignment="0">
      <protection locked="0"/>
    </xf>
    <xf numFmtId="0" fontId="89" fillId="48" borderId="29" applyNumberFormat="0" applyAlignment="0">
      <protection locked="0"/>
    </xf>
    <xf numFmtId="0" fontId="89" fillId="48" borderId="29" applyNumberFormat="0" applyAlignment="0">
      <protection locked="0"/>
    </xf>
    <xf numFmtId="0" fontId="89" fillId="48" borderId="29" applyNumberFormat="0" applyAlignment="0">
      <protection locked="0"/>
    </xf>
    <xf numFmtId="0" fontId="89" fillId="48" borderId="29" applyNumberFormat="0" applyAlignment="0">
      <protection locked="0"/>
    </xf>
    <xf numFmtId="0" fontId="89" fillId="48" borderId="29" applyNumberFormat="0" applyAlignment="0">
      <protection locked="0"/>
    </xf>
    <xf numFmtId="0" fontId="89" fillId="48" borderId="29" applyNumberFormat="0" applyAlignment="0">
      <protection locked="0"/>
    </xf>
    <xf numFmtId="0" fontId="89" fillId="48" borderId="29" applyNumberFormat="0" applyAlignment="0">
      <protection locked="0"/>
    </xf>
    <xf numFmtId="0" fontId="89" fillId="48" borderId="29" applyNumberFormat="0" applyAlignment="0">
      <protection locked="0"/>
    </xf>
    <xf numFmtId="0" fontId="89" fillId="48" borderId="29" applyNumberFormat="0" applyAlignment="0">
      <protection locked="0"/>
    </xf>
    <xf numFmtId="0" fontId="89" fillId="48" borderId="29" applyNumberFormat="0" applyAlignment="0">
      <protection locked="0"/>
    </xf>
    <xf numFmtId="0" fontId="89" fillId="48" borderId="29" applyNumberFormat="0" applyAlignment="0">
      <protection locked="0"/>
    </xf>
    <xf numFmtId="0" fontId="112" fillId="0" borderId="0">
      <alignment horizontal="right" vertical="top"/>
    </xf>
    <xf numFmtId="0" fontId="113" fillId="0" borderId="0">
      <alignment horizontal="justify" vertical="top" wrapText="1"/>
    </xf>
    <xf numFmtId="0" fontId="112" fillId="0" borderId="0">
      <alignment horizontal="left"/>
    </xf>
    <xf numFmtId="4" fontId="113" fillId="0" borderId="0">
      <alignment horizontal="right"/>
    </xf>
    <xf numFmtId="0" fontId="113" fillId="0" borderId="0">
      <alignment horizontal="right"/>
    </xf>
    <xf numFmtId="4" fontId="113" fillId="0" borderId="0">
      <alignment horizontal="right" wrapText="1"/>
    </xf>
    <xf numFmtId="0" fontId="113" fillId="0" borderId="0">
      <alignment horizontal="right"/>
    </xf>
    <xf numFmtId="4" fontId="113" fillId="0" borderId="0">
      <alignment horizontal="right"/>
    </xf>
    <xf numFmtId="0" fontId="97" fillId="0" borderId="37" applyNumberFormat="0" applyFill="0" applyAlignment="0">
      <protection locked="0"/>
    </xf>
    <xf numFmtId="0" fontId="97" fillId="0" borderId="37" applyNumberFormat="0" applyFill="0" applyAlignment="0">
      <protection locked="0"/>
    </xf>
    <xf numFmtId="0" fontId="97" fillId="0" borderId="37" applyNumberFormat="0" applyFill="0" applyAlignment="0">
      <protection locked="0"/>
    </xf>
    <xf numFmtId="0" fontId="97" fillId="0" borderId="37" applyNumberFormat="0" applyFill="0" applyAlignment="0">
      <protection locked="0"/>
    </xf>
    <xf numFmtId="0" fontId="88" fillId="8" borderId="0" applyNumberFormat="0" applyBorder="0" applyAlignment="0">
      <protection locked="0"/>
    </xf>
    <xf numFmtId="0" fontId="88" fillId="8" borderId="0" applyNumberFormat="0" applyBorder="0" applyAlignment="0">
      <protection locked="0"/>
    </xf>
    <xf numFmtId="0" fontId="88" fillId="8" borderId="0" applyNumberFormat="0" applyBorder="0" applyAlignment="0">
      <protection locked="0"/>
    </xf>
    <xf numFmtId="0" fontId="88" fillId="8" borderId="0" applyNumberFormat="0" applyBorder="0" applyAlignment="0">
      <protection locked="0"/>
    </xf>
    <xf numFmtId="0" fontId="88" fillId="8" borderId="0" applyNumberFormat="0" applyBorder="0" applyAlignment="0">
      <protection locked="0"/>
    </xf>
    <xf numFmtId="0" fontId="88" fillId="8" borderId="0" applyNumberFormat="0" applyBorder="0" applyAlignment="0">
      <protection locked="0"/>
    </xf>
    <xf numFmtId="0" fontId="88" fillId="8" borderId="0" applyNumberFormat="0" applyBorder="0" applyAlignment="0">
      <protection locked="0"/>
    </xf>
    <xf numFmtId="0" fontId="88" fillId="8" borderId="0" applyNumberFormat="0" applyBorder="0" applyAlignment="0">
      <protection locked="0"/>
    </xf>
    <xf numFmtId="0" fontId="88" fillId="8" borderId="0" applyNumberFormat="0" applyBorder="0" applyAlignment="0">
      <protection locked="0"/>
    </xf>
    <xf numFmtId="0" fontId="88" fillId="8" borderId="0" applyNumberFormat="0" applyBorder="0" applyAlignment="0">
      <protection locked="0"/>
    </xf>
    <xf numFmtId="0" fontId="88" fillId="8" borderId="0" applyNumberFormat="0" applyBorder="0" applyAlignment="0">
      <protection locked="0"/>
    </xf>
    <xf numFmtId="0" fontId="88" fillId="8" borderId="0" applyNumberFormat="0" applyBorder="0" applyAlignment="0">
      <protection locked="0"/>
    </xf>
    <xf numFmtId="0" fontId="88" fillId="8" borderId="0" applyNumberFormat="0" applyBorder="0" applyAlignment="0">
      <protection locked="0"/>
    </xf>
    <xf numFmtId="0" fontId="88" fillId="8" borderId="0" applyNumberFormat="0" applyBorder="0" applyAlignment="0">
      <protection locked="0"/>
    </xf>
    <xf numFmtId="0" fontId="88" fillId="8" borderId="0" applyNumberFormat="0" applyBorder="0" applyAlignment="0">
      <protection locked="0"/>
    </xf>
    <xf numFmtId="0" fontId="88" fillId="8" borderId="0" applyNumberFormat="0" applyBorder="0" applyAlignment="0">
      <protection locked="0"/>
    </xf>
    <xf numFmtId="0" fontId="88" fillId="8" borderId="0" applyNumberFormat="0" applyBorder="0" applyAlignment="0">
      <protection locked="0"/>
    </xf>
    <xf numFmtId="0" fontId="88" fillId="8" borderId="0" applyNumberFormat="0" applyBorder="0" applyAlignment="0">
      <protection locked="0"/>
    </xf>
    <xf numFmtId="0" fontId="88" fillId="8" borderId="0" applyNumberFormat="0" applyBorder="0" applyAlignment="0">
      <protection locked="0"/>
    </xf>
    <xf numFmtId="0" fontId="88" fillId="8" borderId="0" applyNumberFormat="0" applyBorder="0" applyAlignment="0">
      <protection locked="0"/>
    </xf>
    <xf numFmtId="0" fontId="114" fillId="0" borderId="0" applyNumberFormat="0" applyFill="0" applyBorder="0" applyAlignment="0" applyProtection="0"/>
    <xf numFmtId="0" fontId="93" fillId="0" borderId="34" applyNumberFormat="0" applyFill="0" applyAlignment="0">
      <protection locked="0"/>
    </xf>
    <xf numFmtId="0" fontId="93" fillId="0" borderId="34" applyNumberFormat="0" applyFill="0" applyAlignment="0">
      <protection locked="0"/>
    </xf>
    <xf numFmtId="0" fontId="93" fillId="0" borderId="34" applyNumberFormat="0" applyFill="0" applyAlignment="0">
      <protection locked="0"/>
    </xf>
    <xf numFmtId="0" fontId="93" fillId="0" borderId="34" applyNumberFormat="0" applyFill="0" applyAlignment="0">
      <protection locked="0"/>
    </xf>
    <xf numFmtId="0" fontId="93" fillId="0" borderId="34" applyNumberFormat="0" applyFill="0" applyAlignment="0">
      <protection locked="0"/>
    </xf>
    <xf numFmtId="0" fontId="93" fillId="0" borderId="34" applyNumberFormat="0" applyFill="0" applyAlignment="0">
      <protection locked="0"/>
    </xf>
    <xf numFmtId="0" fontId="93" fillId="0" borderId="34" applyNumberFormat="0" applyFill="0" applyAlignment="0">
      <protection locked="0"/>
    </xf>
    <xf numFmtId="0" fontId="93" fillId="0" borderId="34" applyNumberFormat="0" applyFill="0" applyAlignment="0">
      <protection locked="0"/>
    </xf>
    <xf numFmtId="0" fontId="93" fillId="0" borderId="34" applyNumberFormat="0" applyFill="0" applyAlignment="0">
      <protection locked="0"/>
    </xf>
    <xf numFmtId="0" fontId="93" fillId="0" borderId="34" applyNumberFormat="0" applyFill="0" applyAlignment="0">
      <protection locked="0"/>
    </xf>
    <xf numFmtId="0" fontId="93" fillId="0" borderId="34" applyNumberFormat="0" applyFill="0" applyAlignment="0">
      <protection locked="0"/>
    </xf>
    <xf numFmtId="0" fontId="93" fillId="0" borderId="34" applyNumberFormat="0" applyFill="0" applyAlignment="0">
      <protection locked="0"/>
    </xf>
    <xf numFmtId="0" fontId="93" fillId="0" borderId="34" applyNumberFormat="0" applyFill="0" applyAlignment="0">
      <protection locked="0"/>
    </xf>
    <xf numFmtId="0" fontId="93" fillId="0" borderId="34" applyNumberFormat="0" applyFill="0" applyAlignment="0">
      <protection locked="0"/>
    </xf>
    <xf numFmtId="0" fontId="93" fillId="0" borderId="34" applyNumberFormat="0" applyFill="0" applyAlignment="0">
      <protection locked="0"/>
    </xf>
    <xf numFmtId="0" fontId="93" fillId="0" borderId="34" applyNumberFormat="0" applyFill="0" applyAlignment="0">
      <protection locked="0"/>
    </xf>
    <xf numFmtId="0" fontId="93" fillId="0" borderId="34" applyNumberFormat="0" applyFill="0" applyAlignment="0">
      <protection locked="0"/>
    </xf>
    <xf numFmtId="0" fontId="93" fillId="0" borderId="34" applyNumberFormat="0" applyFill="0" applyAlignment="0">
      <protection locked="0"/>
    </xf>
    <xf numFmtId="0" fontId="93" fillId="0" borderId="34" applyNumberFormat="0" applyFill="0" applyAlignment="0">
      <protection locked="0"/>
    </xf>
    <xf numFmtId="0" fontId="93" fillId="0" borderId="34" applyNumberFormat="0" applyFill="0" applyAlignment="0">
      <protection locked="0"/>
    </xf>
    <xf numFmtId="0" fontId="93" fillId="0" borderId="34" applyNumberFormat="0" applyFill="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94" fillId="0" borderId="35" applyNumberFormat="0" applyFill="0" applyAlignment="0">
      <protection locked="0"/>
    </xf>
    <xf numFmtId="0" fontId="94" fillId="0" borderId="35" applyNumberFormat="0" applyFill="0" applyAlignment="0">
      <protection locked="0"/>
    </xf>
    <xf numFmtId="0" fontId="94" fillId="0" borderId="35" applyNumberFormat="0" applyFill="0" applyAlignment="0">
      <protection locked="0"/>
    </xf>
    <xf numFmtId="0" fontId="94" fillId="0" borderId="35" applyNumberFormat="0" applyFill="0" applyAlignment="0">
      <protection locked="0"/>
    </xf>
    <xf numFmtId="0" fontId="94" fillId="0" borderId="35" applyNumberFormat="0" applyFill="0" applyAlignment="0">
      <protection locked="0"/>
    </xf>
    <xf numFmtId="0" fontId="94" fillId="0" borderId="35" applyNumberFormat="0" applyFill="0" applyAlignment="0">
      <protection locked="0"/>
    </xf>
    <xf numFmtId="0" fontId="94" fillId="0" borderId="35" applyNumberFormat="0" applyFill="0" applyAlignment="0">
      <protection locked="0"/>
    </xf>
    <xf numFmtId="0" fontId="94" fillId="0" borderId="35" applyNumberFormat="0" applyFill="0" applyAlignment="0">
      <protection locked="0"/>
    </xf>
    <xf numFmtId="0" fontId="94" fillId="0" borderId="35" applyNumberFormat="0" applyFill="0" applyAlignment="0">
      <protection locked="0"/>
    </xf>
    <xf numFmtId="0" fontId="94" fillId="0" borderId="35" applyNumberFormat="0" applyFill="0" applyAlignment="0">
      <protection locked="0"/>
    </xf>
    <xf numFmtId="0" fontId="94" fillId="0" borderId="35" applyNumberFormat="0" applyFill="0" applyAlignment="0">
      <protection locked="0"/>
    </xf>
    <xf numFmtId="0" fontId="94" fillId="0" borderId="35" applyNumberFormat="0" applyFill="0" applyAlignment="0">
      <protection locked="0"/>
    </xf>
    <xf numFmtId="0" fontId="94" fillId="0" borderId="35" applyNumberFormat="0" applyFill="0" applyAlignment="0">
      <protection locked="0"/>
    </xf>
    <xf numFmtId="0" fontId="94" fillId="0" borderId="35" applyNumberFormat="0" applyFill="0" applyAlignment="0">
      <protection locked="0"/>
    </xf>
    <xf numFmtId="0" fontId="94" fillId="0" borderId="35" applyNumberFormat="0" applyFill="0" applyAlignment="0">
      <protection locked="0"/>
    </xf>
    <xf numFmtId="0" fontId="94" fillId="0" borderId="35" applyNumberFormat="0" applyFill="0" applyAlignment="0">
      <protection locked="0"/>
    </xf>
    <xf numFmtId="0" fontId="94" fillId="0" borderId="35" applyNumberFormat="0" applyFill="0" applyAlignment="0">
      <protection locked="0"/>
    </xf>
    <xf numFmtId="0" fontId="94" fillId="0" borderId="35" applyNumberFormat="0" applyFill="0" applyAlignment="0">
      <protection locked="0"/>
    </xf>
    <xf numFmtId="0" fontId="94" fillId="0" borderId="35" applyNumberFormat="0" applyFill="0" applyAlignment="0">
      <protection locked="0"/>
    </xf>
    <xf numFmtId="0" fontId="94" fillId="0" borderId="35" applyNumberFormat="0" applyFill="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114" fillId="0" borderId="0" applyNumberFormat="0" applyFill="0" applyBorder="0" applyAlignment="0" applyProtection="0"/>
    <xf numFmtId="0" fontId="95" fillId="0" borderId="36" applyNumberFormat="0" applyFill="0" applyAlignment="0">
      <protection locked="0"/>
    </xf>
    <xf numFmtId="0" fontId="95" fillId="0" borderId="36" applyNumberFormat="0" applyFill="0" applyAlignment="0">
      <protection locked="0"/>
    </xf>
    <xf numFmtId="0" fontId="95" fillId="0" borderId="36" applyNumberFormat="0" applyFill="0" applyAlignment="0">
      <protection locked="0"/>
    </xf>
    <xf numFmtId="0" fontId="95" fillId="0" borderId="36" applyNumberFormat="0" applyFill="0" applyAlignment="0">
      <protection locked="0"/>
    </xf>
    <xf numFmtId="0" fontId="95" fillId="0" borderId="36" applyNumberFormat="0" applyFill="0" applyAlignment="0">
      <protection locked="0"/>
    </xf>
    <xf numFmtId="0" fontId="95" fillId="0" borderId="36" applyNumberFormat="0" applyFill="0" applyAlignment="0">
      <protection locked="0"/>
    </xf>
    <xf numFmtId="0" fontId="95" fillId="0" borderId="36" applyNumberFormat="0" applyFill="0" applyAlignment="0">
      <protection locked="0"/>
    </xf>
    <xf numFmtId="0" fontId="95" fillId="0" borderId="36" applyNumberFormat="0" applyFill="0" applyAlignment="0">
      <protection locked="0"/>
    </xf>
    <xf numFmtId="0" fontId="95" fillId="0" borderId="36" applyNumberFormat="0" applyFill="0" applyAlignment="0">
      <protection locked="0"/>
    </xf>
    <xf numFmtId="0" fontId="95" fillId="0" borderId="36" applyNumberFormat="0" applyFill="0" applyAlignment="0">
      <protection locked="0"/>
    </xf>
    <xf numFmtId="0" fontId="95" fillId="0" borderId="36" applyNumberFormat="0" applyFill="0" applyAlignment="0">
      <protection locked="0"/>
    </xf>
    <xf numFmtId="0" fontId="95" fillId="0" borderId="36" applyNumberFormat="0" applyFill="0" applyAlignment="0">
      <protection locked="0"/>
    </xf>
    <xf numFmtId="0" fontId="95" fillId="0" borderId="36" applyNumberFormat="0" applyFill="0" applyAlignment="0">
      <protection locked="0"/>
    </xf>
    <xf numFmtId="0" fontId="95" fillId="0" borderId="36" applyNumberFormat="0" applyFill="0" applyAlignment="0">
      <protection locked="0"/>
    </xf>
    <xf numFmtId="0" fontId="95" fillId="0" borderId="36" applyNumberFormat="0" applyFill="0" applyAlignment="0">
      <protection locked="0"/>
    </xf>
    <xf numFmtId="0" fontId="95" fillId="0" borderId="36" applyNumberFormat="0" applyFill="0" applyAlignment="0">
      <protection locked="0"/>
    </xf>
    <xf numFmtId="0" fontId="95" fillId="0" borderId="36" applyNumberFormat="0" applyFill="0" applyAlignment="0">
      <protection locked="0"/>
    </xf>
    <xf numFmtId="0" fontId="95" fillId="0" borderId="36" applyNumberFormat="0" applyFill="0" applyAlignment="0">
      <protection locked="0"/>
    </xf>
    <xf numFmtId="0" fontId="95" fillId="0" borderId="36" applyNumberFormat="0" applyFill="0" applyAlignment="0">
      <protection locked="0"/>
    </xf>
    <xf numFmtId="0" fontId="95" fillId="0" borderId="36" applyNumberFormat="0" applyFill="0" applyAlignment="0">
      <protection locked="0"/>
    </xf>
    <xf numFmtId="0" fontId="95" fillId="0" borderId="0" applyNumberFormat="0" applyFill="0" applyBorder="0" applyAlignment="0">
      <protection locked="0"/>
    </xf>
    <xf numFmtId="0" fontId="95" fillId="0" borderId="0" applyNumberFormat="0" applyFill="0" applyBorder="0" applyAlignment="0">
      <protection locked="0"/>
    </xf>
    <xf numFmtId="0" fontId="95" fillId="0" borderId="0" applyNumberFormat="0" applyFill="0" applyBorder="0" applyAlignment="0">
      <protection locked="0"/>
    </xf>
    <xf numFmtId="0" fontId="95" fillId="0" borderId="0" applyNumberFormat="0" applyFill="0" applyBorder="0" applyAlignment="0">
      <protection locked="0"/>
    </xf>
    <xf numFmtId="0" fontId="95" fillId="0" borderId="0" applyNumberFormat="0" applyFill="0" applyBorder="0" applyAlignment="0">
      <protection locked="0"/>
    </xf>
    <xf numFmtId="0" fontId="95" fillId="0" borderId="0" applyNumberFormat="0" applyFill="0" applyBorder="0" applyAlignment="0">
      <protection locked="0"/>
    </xf>
    <xf numFmtId="0" fontId="95" fillId="0" borderId="0" applyNumberFormat="0" applyFill="0" applyBorder="0" applyAlignment="0">
      <protection locked="0"/>
    </xf>
    <xf numFmtId="0" fontId="95" fillId="0" borderId="0" applyNumberFormat="0" applyFill="0" applyBorder="0" applyAlignment="0">
      <protection locked="0"/>
    </xf>
    <xf numFmtId="0" fontId="95" fillId="0" borderId="0" applyNumberFormat="0" applyFill="0" applyBorder="0" applyAlignment="0">
      <protection locked="0"/>
    </xf>
    <xf numFmtId="0" fontId="95" fillId="0" borderId="0" applyNumberFormat="0" applyFill="0" applyBorder="0" applyAlignment="0">
      <protection locked="0"/>
    </xf>
    <xf numFmtId="0" fontId="95" fillId="0" borderId="0" applyNumberFormat="0" applyFill="0" applyBorder="0" applyAlignment="0">
      <protection locked="0"/>
    </xf>
    <xf numFmtId="0" fontId="95" fillId="0" borderId="0" applyNumberFormat="0" applyFill="0" applyBorder="0" applyAlignment="0">
      <protection locked="0"/>
    </xf>
    <xf numFmtId="0" fontId="95" fillId="0" borderId="0" applyNumberFormat="0" applyFill="0" applyBorder="0" applyAlignment="0">
      <protection locked="0"/>
    </xf>
    <xf numFmtId="0" fontId="95" fillId="0" borderId="0" applyNumberFormat="0" applyFill="0" applyBorder="0" applyAlignment="0">
      <protection locked="0"/>
    </xf>
    <xf numFmtId="0" fontId="95" fillId="0" borderId="0" applyNumberFormat="0" applyFill="0" applyBorder="0" applyAlignment="0">
      <protection locked="0"/>
    </xf>
    <xf numFmtId="0" fontId="95" fillId="0" borderId="0" applyNumberFormat="0" applyFill="0" applyBorder="0" applyAlignment="0">
      <protection locked="0"/>
    </xf>
    <xf numFmtId="0" fontId="95" fillId="0" borderId="0" applyNumberFormat="0" applyFill="0" applyBorder="0" applyAlignment="0">
      <protection locked="0"/>
    </xf>
    <xf numFmtId="0" fontId="95" fillId="0" borderId="0" applyNumberFormat="0" applyFill="0" applyBorder="0" applyAlignment="0">
      <protection locked="0"/>
    </xf>
    <xf numFmtId="0" fontId="95" fillId="0" borderId="0" applyNumberFormat="0" applyFill="0" applyBorder="0" applyAlignment="0">
      <protection locked="0"/>
    </xf>
    <xf numFmtId="0" fontId="95" fillId="0" borderId="0" applyNumberFormat="0" applyFill="0" applyBorder="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25" fillId="0" borderId="0"/>
    <xf numFmtId="0" fontId="98" fillId="52" borderId="0" applyNumberFormat="0" applyBorder="0" applyAlignment="0">
      <protection locked="0"/>
    </xf>
    <xf numFmtId="0" fontId="98" fillId="52" borderId="0" applyNumberFormat="0" applyBorder="0" applyAlignment="0">
      <protection locked="0"/>
    </xf>
    <xf numFmtId="0" fontId="98" fillId="52" borderId="0" applyNumberFormat="0" applyBorder="0" applyAlignment="0">
      <protection locked="0"/>
    </xf>
    <xf numFmtId="0" fontId="98" fillId="52" borderId="0" applyNumberFormat="0" applyBorder="0" applyAlignment="0">
      <protection locked="0"/>
    </xf>
    <xf numFmtId="0" fontId="98" fillId="52" borderId="0" applyNumberFormat="0" applyBorder="0" applyAlignment="0">
      <protection locked="0"/>
    </xf>
    <xf numFmtId="0" fontId="98" fillId="52" borderId="0" applyNumberFormat="0" applyBorder="0" applyAlignment="0">
      <protection locked="0"/>
    </xf>
    <xf numFmtId="0" fontId="98" fillId="52" borderId="0" applyNumberFormat="0" applyBorder="0" applyAlignment="0">
      <protection locked="0"/>
    </xf>
    <xf numFmtId="0" fontId="98" fillId="52" borderId="0" applyNumberFormat="0" applyBorder="0" applyAlignment="0">
      <protection locked="0"/>
    </xf>
    <xf numFmtId="0" fontId="98" fillId="52" borderId="0" applyNumberFormat="0" applyBorder="0" applyAlignment="0">
      <protection locked="0"/>
    </xf>
    <xf numFmtId="0" fontId="98" fillId="52" borderId="0" applyNumberFormat="0" applyBorder="0" applyAlignment="0">
      <protection locked="0"/>
    </xf>
    <xf numFmtId="0" fontId="98" fillId="52" borderId="0" applyNumberFormat="0" applyBorder="0" applyAlignment="0">
      <protection locked="0"/>
    </xf>
    <xf numFmtId="0" fontId="98" fillId="52" borderId="0" applyNumberFormat="0" applyBorder="0" applyAlignment="0">
      <protection locked="0"/>
    </xf>
    <xf numFmtId="0" fontId="98" fillId="52" borderId="0" applyNumberFormat="0" applyBorder="0" applyAlignment="0">
      <protection locked="0"/>
    </xf>
    <xf numFmtId="0" fontId="98" fillId="52" borderId="0" applyNumberFormat="0" applyBorder="0" applyAlignment="0">
      <protection locked="0"/>
    </xf>
    <xf numFmtId="0" fontId="98" fillId="52" borderId="0" applyNumberFormat="0" applyBorder="0" applyAlignment="0">
      <protection locked="0"/>
    </xf>
    <xf numFmtId="0" fontId="98" fillId="52" borderId="0" applyNumberFormat="0" applyBorder="0" applyAlignment="0">
      <protection locked="0"/>
    </xf>
    <xf numFmtId="0" fontId="98" fillId="52" borderId="0" applyNumberFormat="0" applyBorder="0" applyAlignment="0">
      <protection locked="0"/>
    </xf>
    <xf numFmtId="0" fontId="98" fillId="52" borderId="0" applyNumberFormat="0" applyBorder="0" applyAlignment="0">
      <protection locked="0"/>
    </xf>
    <xf numFmtId="0" fontId="98" fillId="52" borderId="0" applyNumberFormat="0" applyBorder="0" applyAlignment="0">
      <protection locked="0"/>
    </xf>
    <xf numFmtId="0" fontId="98" fillId="52" borderId="0" applyNumberFormat="0" applyBorder="0" applyAlignment="0">
      <protection locked="0"/>
    </xf>
    <xf numFmtId="0" fontId="98" fillId="52" borderId="0" applyNumberFormat="0" applyBorder="0" applyAlignment="0">
      <protection locked="0"/>
    </xf>
    <xf numFmtId="0" fontId="98" fillId="52" borderId="0" applyNumberFormat="0" applyBorder="0" applyAlignment="0">
      <protection locked="0"/>
    </xf>
    <xf numFmtId="0" fontId="98" fillId="52" borderId="0" applyNumberFormat="0" applyBorder="0" applyAlignment="0">
      <protection locked="0"/>
    </xf>
    <xf numFmtId="0" fontId="98" fillId="52" borderId="0" applyNumberFormat="0" applyBorder="0" applyAlignment="0">
      <protection locked="0"/>
    </xf>
    <xf numFmtId="0" fontId="129" fillId="0" borderId="0"/>
    <xf numFmtId="0" fontId="115" fillId="0" borderId="0"/>
    <xf numFmtId="0" fontId="129" fillId="0" borderId="0"/>
    <xf numFmtId="0" fontId="22" fillId="0" borderId="0"/>
    <xf numFmtId="0" fontId="22" fillId="0" borderId="0"/>
    <xf numFmtId="0" fontId="52" fillId="0" borderId="0"/>
    <xf numFmtId="0" fontId="52" fillId="0" borderId="0"/>
    <xf numFmtId="0" fontId="22" fillId="0" borderId="0"/>
    <xf numFmtId="0" fontId="2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52" fillId="0" borderId="0"/>
    <xf numFmtId="0" fontId="116" fillId="0" borderId="0">
      <alignment horizontal="left" vertical="top"/>
    </xf>
    <xf numFmtId="0" fontId="23" fillId="0" borderId="0"/>
    <xf numFmtId="0" fontId="52" fillId="0" borderId="0"/>
    <xf numFmtId="0" fontId="22" fillId="0" borderId="0"/>
    <xf numFmtId="0" fontId="80" fillId="0" borderId="0"/>
    <xf numFmtId="0" fontId="22" fillId="0" borderId="0"/>
    <xf numFmtId="0" fontId="79" fillId="0" borderId="0">
      <alignment horizontal="justify" vertical="top"/>
      <protection locked="0"/>
    </xf>
    <xf numFmtId="4" fontId="27" fillId="0" borderId="0">
      <alignment horizontal="justify" vertical="justify"/>
    </xf>
    <xf numFmtId="4" fontId="27" fillId="0" borderId="0">
      <alignment horizontal="justify" vertical="top" wrapText="1"/>
    </xf>
    <xf numFmtId="4" fontId="85" fillId="0" borderId="0">
      <alignment horizontal="justify"/>
    </xf>
    <xf numFmtId="4" fontId="27" fillId="0" borderId="0">
      <alignment horizontal="justify"/>
    </xf>
    <xf numFmtId="0" fontId="84" fillId="0" borderId="0"/>
    <xf numFmtId="0" fontId="84" fillId="0" borderId="0"/>
    <xf numFmtId="0" fontId="2" fillId="0" borderId="0"/>
    <xf numFmtId="0" fontId="2" fillId="0" borderId="0"/>
    <xf numFmtId="0" fontId="134" fillId="0" borderId="0"/>
    <xf numFmtId="0" fontId="2" fillId="0" borderId="0"/>
    <xf numFmtId="0" fontId="2" fillId="0" borderId="0"/>
    <xf numFmtId="0" fontId="22" fillId="0" borderId="0"/>
    <xf numFmtId="0" fontId="38" fillId="0" borderId="0"/>
    <xf numFmtId="0" fontId="22" fillId="0" borderId="0"/>
    <xf numFmtId="0" fontId="27" fillId="47" borderId="30" applyNumberFormat="0" applyAlignment="0">
      <protection locked="0"/>
    </xf>
    <xf numFmtId="0" fontId="27" fillId="47" borderId="30" applyNumberFormat="0" applyAlignment="0">
      <protection locked="0"/>
    </xf>
    <xf numFmtId="0" fontId="27" fillId="47" borderId="30" applyNumberFormat="0" applyAlignment="0">
      <protection locked="0"/>
    </xf>
    <xf numFmtId="0" fontId="27" fillId="47" borderId="30" applyNumberFormat="0" applyAlignment="0">
      <protection locked="0"/>
    </xf>
    <xf numFmtId="0" fontId="22" fillId="46" borderId="30" applyNumberFormat="0" applyFont="0" applyAlignment="0" applyProtection="0"/>
    <xf numFmtId="174" fontId="117" fillId="0" borderId="0"/>
    <xf numFmtId="174" fontId="127" fillId="0" borderId="0"/>
    <xf numFmtId="0" fontId="22" fillId="0" borderId="0"/>
    <xf numFmtId="0" fontId="22" fillId="0" borderId="0"/>
    <xf numFmtId="0" fontId="22" fillId="0" borderId="0"/>
    <xf numFmtId="0" fontId="2" fillId="0" borderId="0"/>
    <xf numFmtId="0" fontId="135" fillId="0" borderId="0"/>
    <xf numFmtId="0" fontId="99" fillId="48" borderId="28" applyNumberFormat="0" applyAlignment="0">
      <protection locked="0"/>
    </xf>
    <xf numFmtId="0" fontId="99" fillId="48" borderId="28" applyNumberFormat="0" applyAlignment="0">
      <protection locked="0"/>
    </xf>
    <xf numFmtId="0" fontId="99" fillId="48" borderId="28" applyNumberFormat="0" applyAlignment="0">
      <protection locked="0"/>
    </xf>
    <xf numFmtId="0" fontId="99" fillId="48" borderId="28" applyNumberFormat="0" applyAlignment="0">
      <protection locked="0"/>
    </xf>
    <xf numFmtId="9" fontId="52" fillId="0" borderId="0" applyFont="0" applyFill="0" applyBorder="0" applyAlignment="0" applyProtection="0"/>
    <xf numFmtId="9" fontId="22" fillId="0" borderId="0" applyFill="0" applyBorder="0" applyAlignment="0" applyProtection="0"/>
    <xf numFmtId="9" fontId="22" fillId="0" borderId="0" applyFont="0" applyFill="0" applyBorder="0" applyAlignment="0" applyProtection="0"/>
    <xf numFmtId="9" fontId="52" fillId="0" borderId="0" applyFont="0" applyFill="0" applyBorder="0" applyAlignment="0" applyProtection="0"/>
    <xf numFmtId="0" fontId="97" fillId="0" borderId="37" applyNumberFormat="0" applyFill="0" applyAlignment="0">
      <protection locked="0"/>
    </xf>
    <xf numFmtId="0" fontId="97" fillId="0" borderId="37" applyNumberFormat="0" applyFill="0" applyAlignment="0">
      <protection locked="0"/>
    </xf>
    <xf numFmtId="0" fontId="97" fillId="0" borderId="37" applyNumberFormat="0" applyFill="0" applyAlignment="0">
      <protection locked="0"/>
    </xf>
    <xf numFmtId="0" fontId="97" fillId="0" borderId="37" applyNumberFormat="0" applyFill="0" applyAlignment="0">
      <protection locked="0"/>
    </xf>
    <xf numFmtId="0" fontId="97" fillId="0" borderId="37" applyNumberFormat="0" applyFill="0" applyAlignment="0">
      <protection locked="0"/>
    </xf>
    <xf numFmtId="0" fontId="97" fillId="0" borderId="37" applyNumberFormat="0" applyFill="0" applyAlignment="0">
      <protection locked="0"/>
    </xf>
    <xf numFmtId="0" fontId="97" fillId="0" borderId="37" applyNumberFormat="0" applyFill="0" applyAlignment="0">
      <protection locked="0"/>
    </xf>
    <xf numFmtId="0" fontId="97" fillId="0" borderId="37" applyNumberFormat="0" applyFill="0" applyAlignment="0">
      <protection locked="0"/>
    </xf>
    <xf numFmtId="0" fontId="97" fillId="0" borderId="37" applyNumberFormat="0" applyFill="0" applyAlignment="0">
      <protection locked="0"/>
    </xf>
    <xf numFmtId="0" fontId="97" fillId="0" borderId="37" applyNumberFormat="0" applyFill="0" applyAlignment="0">
      <protection locked="0"/>
    </xf>
    <xf numFmtId="0" fontId="97" fillId="0" borderId="37" applyNumberFormat="0" applyFill="0" applyAlignment="0">
      <protection locked="0"/>
    </xf>
    <xf numFmtId="0" fontId="97" fillId="0" borderId="37" applyNumberFormat="0" applyFill="0" applyAlignment="0">
      <protection locked="0"/>
    </xf>
    <xf numFmtId="0" fontId="97" fillId="0" borderId="37" applyNumberFormat="0" applyFill="0" applyAlignment="0">
      <protection locked="0"/>
    </xf>
    <xf numFmtId="0" fontId="97" fillId="0" borderId="37" applyNumberFormat="0" applyFill="0" applyAlignment="0">
      <protection locked="0"/>
    </xf>
    <xf numFmtId="0" fontId="97" fillId="0" borderId="37" applyNumberFormat="0" applyFill="0" applyAlignment="0">
      <protection locked="0"/>
    </xf>
    <xf numFmtId="0" fontId="97" fillId="0" borderId="37" applyNumberFormat="0" applyFill="0" applyAlignment="0">
      <protection locked="0"/>
    </xf>
    <xf numFmtId="0" fontId="97" fillId="0" borderId="37" applyNumberFormat="0" applyFill="0" applyAlignment="0">
      <protection locked="0"/>
    </xf>
    <xf numFmtId="0" fontId="97" fillId="0" borderId="37" applyNumberFormat="0" applyFill="0" applyAlignment="0">
      <protection locked="0"/>
    </xf>
    <xf numFmtId="0" fontId="97" fillId="0" borderId="37" applyNumberFormat="0" applyFill="0" applyAlignment="0">
      <protection locked="0"/>
    </xf>
    <xf numFmtId="0" fontId="97" fillId="0" borderId="37" applyNumberFormat="0" applyFill="0" applyAlignment="0">
      <protection locked="0"/>
    </xf>
    <xf numFmtId="0" fontId="90" fillId="49" borderId="31" applyNumberFormat="0" applyAlignment="0">
      <protection locked="0"/>
    </xf>
    <xf numFmtId="0" fontId="90" fillId="49" borderId="31" applyNumberFormat="0" applyAlignment="0">
      <protection locked="0"/>
    </xf>
    <xf numFmtId="0" fontId="90" fillId="49" borderId="31" applyNumberFormat="0" applyAlignment="0">
      <protection locked="0"/>
    </xf>
    <xf numFmtId="0" fontId="90" fillId="49" borderId="31" applyNumberFormat="0" applyAlignment="0">
      <protection locked="0"/>
    </xf>
    <xf numFmtId="0" fontId="90" fillId="49" borderId="31" applyNumberFormat="0" applyAlignment="0">
      <protection locked="0"/>
    </xf>
    <xf numFmtId="0" fontId="90" fillId="49" borderId="31" applyNumberFormat="0" applyAlignment="0">
      <protection locked="0"/>
    </xf>
    <xf numFmtId="0" fontId="90" fillId="49" borderId="31" applyNumberFormat="0" applyAlignment="0">
      <protection locked="0"/>
    </xf>
    <xf numFmtId="0" fontId="90" fillId="49" borderId="31" applyNumberFormat="0" applyAlignment="0">
      <protection locked="0"/>
    </xf>
    <xf numFmtId="0" fontId="90" fillId="49" borderId="31" applyNumberFormat="0" applyAlignment="0">
      <protection locked="0"/>
    </xf>
    <xf numFmtId="0" fontId="90" fillId="49" borderId="31" applyNumberFormat="0" applyAlignment="0">
      <protection locked="0"/>
    </xf>
    <xf numFmtId="0" fontId="90" fillId="49" borderId="31" applyNumberFormat="0" applyAlignment="0">
      <protection locked="0"/>
    </xf>
    <xf numFmtId="0" fontId="90" fillId="49" borderId="31" applyNumberFormat="0" applyAlignment="0">
      <protection locked="0"/>
    </xf>
    <xf numFmtId="0" fontId="90" fillId="49" borderId="31" applyNumberFormat="0" applyAlignment="0">
      <protection locked="0"/>
    </xf>
    <xf numFmtId="0" fontId="90" fillId="49" borderId="31" applyNumberFormat="0" applyAlignment="0">
      <protection locked="0"/>
    </xf>
    <xf numFmtId="0" fontId="90" fillId="49" borderId="31" applyNumberFormat="0" applyAlignment="0">
      <protection locked="0"/>
    </xf>
    <xf numFmtId="0" fontId="90" fillId="49" borderId="31" applyNumberFormat="0" applyAlignment="0">
      <protection locked="0"/>
    </xf>
    <xf numFmtId="0" fontId="90" fillId="49" borderId="31" applyNumberFormat="0" applyAlignment="0">
      <protection locked="0"/>
    </xf>
    <xf numFmtId="0" fontId="90" fillId="49" borderId="31" applyNumberFormat="0" applyAlignment="0">
      <protection locked="0"/>
    </xf>
    <xf numFmtId="0" fontId="90" fillId="49" borderId="31" applyNumberFormat="0" applyAlignment="0">
      <protection locked="0"/>
    </xf>
    <xf numFmtId="0" fontId="90" fillId="49" borderId="31" applyNumberFormat="0" applyAlignment="0">
      <protection locked="0"/>
    </xf>
    <xf numFmtId="0" fontId="118" fillId="15" borderId="0" applyNumberFormat="0" applyBorder="0" applyAlignment="0" applyProtection="0"/>
    <xf numFmtId="0" fontId="119" fillId="0" borderId="0"/>
    <xf numFmtId="0" fontId="128" fillId="0" borderId="0"/>
    <xf numFmtId="0" fontId="22" fillId="0" borderId="0"/>
    <xf numFmtId="0" fontId="86" fillId="0" borderId="0"/>
    <xf numFmtId="0" fontId="22" fillId="0" borderId="0"/>
    <xf numFmtId="0" fontId="31" fillId="0" borderId="0"/>
    <xf numFmtId="0" fontId="91" fillId="0" borderId="0" applyNumberFormat="0" applyFill="0" applyBorder="0" applyAlignment="0">
      <protection locked="0"/>
    </xf>
    <xf numFmtId="0" fontId="91" fillId="0" borderId="0" applyNumberFormat="0" applyFill="0" applyBorder="0" applyAlignment="0">
      <protection locked="0"/>
    </xf>
    <xf numFmtId="0" fontId="91" fillId="0" borderId="0" applyNumberFormat="0" applyFill="0" applyBorder="0" applyAlignment="0">
      <protection locked="0"/>
    </xf>
    <xf numFmtId="0" fontId="91" fillId="0" borderId="0" applyNumberFormat="0" applyFill="0" applyBorder="0" applyAlignment="0">
      <protection locked="0"/>
    </xf>
    <xf numFmtId="0" fontId="91" fillId="0" borderId="0" applyNumberFormat="0" applyFill="0" applyBorder="0" applyAlignment="0">
      <protection locked="0"/>
    </xf>
    <xf numFmtId="0" fontId="91" fillId="0" borderId="0" applyNumberFormat="0" applyFill="0" applyBorder="0" applyAlignment="0">
      <protection locked="0"/>
    </xf>
    <xf numFmtId="0" fontId="91" fillId="0" borderId="0" applyNumberFormat="0" applyFill="0" applyBorder="0" applyAlignment="0">
      <protection locked="0"/>
    </xf>
    <xf numFmtId="0" fontId="91" fillId="0" borderId="0" applyNumberFormat="0" applyFill="0" applyBorder="0" applyAlignment="0">
      <protection locked="0"/>
    </xf>
    <xf numFmtId="0" fontId="91" fillId="0" borderId="0" applyNumberFormat="0" applyFill="0" applyBorder="0" applyAlignment="0">
      <protection locked="0"/>
    </xf>
    <xf numFmtId="0" fontId="91" fillId="0" borderId="0" applyNumberFormat="0" applyFill="0" applyBorder="0" applyAlignment="0">
      <protection locked="0"/>
    </xf>
    <xf numFmtId="0" fontId="91" fillId="0" borderId="0" applyNumberFormat="0" applyFill="0" applyBorder="0" applyAlignment="0">
      <protection locked="0"/>
    </xf>
    <xf numFmtId="0" fontId="91" fillId="0" borderId="0" applyNumberFormat="0" applyFill="0" applyBorder="0" applyAlignment="0">
      <protection locked="0"/>
    </xf>
    <xf numFmtId="0" fontId="91" fillId="0" borderId="0" applyNumberFormat="0" applyFill="0" applyBorder="0" applyAlignment="0">
      <protection locked="0"/>
    </xf>
    <xf numFmtId="0" fontId="91" fillId="0" borderId="0" applyNumberFormat="0" applyFill="0" applyBorder="0" applyAlignment="0">
      <protection locked="0"/>
    </xf>
    <xf numFmtId="0" fontId="91" fillId="0" borderId="0" applyNumberFormat="0" applyFill="0" applyBorder="0" applyAlignment="0">
      <protection locked="0"/>
    </xf>
    <xf numFmtId="0" fontId="91" fillId="0" borderId="0" applyNumberFormat="0" applyFill="0" applyBorder="0" applyAlignment="0">
      <protection locked="0"/>
    </xf>
    <xf numFmtId="0" fontId="91" fillId="0" borderId="0" applyNumberFormat="0" applyFill="0" applyBorder="0" applyAlignment="0">
      <protection locked="0"/>
    </xf>
    <xf numFmtId="0" fontId="91" fillId="0" borderId="0" applyNumberFormat="0" applyFill="0" applyBorder="0" applyAlignment="0">
      <protection locked="0"/>
    </xf>
    <xf numFmtId="0" fontId="91" fillId="0" borderId="0" applyNumberFormat="0" applyFill="0" applyBorder="0" applyAlignment="0">
      <protection locked="0"/>
    </xf>
    <xf numFmtId="0" fontId="91" fillId="0" borderId="0" applyNumberFormat="0" applyFill="0" applyBorder="0" applyAlignment="0">
      <protection locked="0"/>
    </xf>
    <xf numFmtId="0" fontId="102" fillId="0" borderId="0" applyNumberFormat="0" applyFill="0" applyBorder="0" applyAlignment="0" applyProtection="0"/>
    <xf numFmtId="0" fontId="102" fillId="0" borderId="0" applyNumberFormat="0" applyFill="0" applyBorder="0" applyAlignment="0">
      <protection locked="0"/>
    </xf>
    <xf numFmtId="0" fontId="102" fillId="0" borderId="0" applyNumberFormat="0" applyFill="0" applyBorder="0" applyAlignment="0">
      <protection locked="0"/>
    </xf>
    <xf numFmtId="0" fontId="102" fillId="0" borderId="0" applyNumberFormat="0" applyFill="0" applyBorder="0" applyAlignment="0">
      <protection locked="0"/>
    </xf>
    <xf numFmtId="0" fontId="102" fillId="0" borderId="0" applyNumberFormat="0" applyFill="0" applyBorder="0" applyAlignment="0">
      <protection locked="0"/>
    </xf>
    <xf numFmtId="0" fontId="102" fillId="0" borderId="0" applyNumberFormat="0" applyFill="0" applyBorder="0" applyAlignment="0">
      <protection locked="0"/>
    </xf>
    <xf numFmtId="0" fontId="102" fillId="0" borderId="0" applyNumberFormat="0" applyFill="0" applyBorder="0" applyAlignment="0">
      <protection locked="0"/>
    </xf>
    <xf numFmtId="0" fontId="102" fillId="0" borderId="0" applyNumberFormat="0" applyFill="0" applyBorder="0" applyAlignment="0">
      <protection locked="0"/>
    </xf>
    <xf numFmtId="0" fontId="102" fillId="0" borderId="0" applyNumberFormat="0" applyFill="0" applyBorder="0" applyAlignment="0">
      <protection locked="0"/>
    </xf>
    <xf numFmtId="0" fontId="102" fillId="0" borderId="0" applyNumberFormat="0" applyFill="0" applyBorder="0" applyAlignment="0">
      <protection locked="0"/>
    </xf>
    <xf numFmtId="0" fontId="102" fillId="0" borderId="0" applyNumberFormat="0" applyFill="0" applyBorder="0" applyAlignment="0">
      <protection locked="0"/>
    </xf>
    <xf numFmtId="0" fontId="102" fillId="0" borderId="0" applyNumberFormat="0" applyFill="0" applyBorder="0" applyAlignment="0">
      <protection locked="0"/>
    </xf>
    <xf numFmtId="0" fontId="102" fillId="0" borderId="0" applyNumberFormat="0" applyFill="0" applyBorder="0" applyAlignment="0">
      <protection locked="0"/>
    </xf>
    <xf numFmtId="0" fontId="102" fillId="0" borderId="0" applyNumberFormat="0" applyFill="0" applyBorder="0" applyAlignment="0">
      <protection locked="0"/>
    </xf>
    <xf numFmtId="0" fontId="102" fillId="0" borderId="0" applyNumberFormat="0" applyFill="0" applyBorder="0" applyAlignment="0">
      <protection locked="0"/>
    </xf>
    <xf numFmtId="0" fontId="102" fillId="0" borderId="0" applyNumberFormat="0" applyFill="0" applyBorder="0" applyAlignment="0">
      <protection locked="0"/>
    </xf>
    <xf numFmtId="0" fontId="102" fillId="0" borderId="0" applyNumberFormat="0" applyFill="0" applyBorder="0" applyAlignment="0">
      <protection locked="0"/>
    </xf>
    <xf numFmtId="0" fontId="102" fillId="0" borderId="0" applyNumberFormat="0" applyFill="0" applyBorder="0" applyAlignment="0">
      <protection locked="0"/>
    </xf>
    <xf numFmtId="0" fontId="102" fillId="0" borderId="0" applyNumberFormat="0" applyFill="0" applyBorder="0" applyAlignment="0">
      <protection locked="0"/>
    </xf>
    <xf numFmtId="0" fontId="102" fillId="0" borderId="0" applyNumberFormat="0" applyFill="0" applyBorder="0" applyAlignment="0">
      <protection locked="0"/>
    </xf>
    <xf numFmtId="0" fontId="102" fillId="0" borderId="0" applyNumberFormat="0" applyFill="0" applyBorder="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101" fillId="0" borderId="33" applyNumberFormat="0" applyFill="0" applyAlignment="0">
      <protection locked="0"/>
    </xf>
    <xf numFmtId="0" fontId="101" fillId="0" borderId="33" applyNumberFormat="0" applyFill="0" applyAlignment="0">
      <protection locked="0"/>
    </xf>
    <xf numFmtId="0" fontId="101" fillId="0" borderId="33" applyNumberFormat="0" applyFill="0" applyAlignment="0">
      <protection locked="0"/>
    </xf>
    <xf numFmtId="0" fontId="101" fillId="0" borderId="33" applyNumberFormat="0" applyFill="0" applyAlignment="0">
      <protection locked="0"/>
    </xf>
    <xf numFmtId="0" fontId="120" fillId="0" borderId="0" applyNumberFormat="0" applyFill="0" applyBorder="0" applyAlignment="0" applyProtection="0"/>
    <xf numFmtId="0" fontId="121" fillId="0" borderId="34" applyNumberFormat="0" applyFill="0" applyAlignment="0" applyProtection="0"/>
    <xf numFmtId="0" fontId="122" fillId="0" borderId="35" applyNumberFormat="0" applyFill="0" applyAlignment="0" applyProtection="0"/>
    <xf numFmtId="0" fontId="123" fillId="0" borderId="36" applyNumberFormat="0" applyFill="0" applyAlignment="0" applyProtection="0"/>
    <xf numFmtId="0" fontId="123" fillId="0" borderId="0" applyNumberFormat="0" applyFill="0" applyBorder="0" applyAlignment="0" applyProtection="0"/>
    <xf numFmtId="0" fontId="101" fillId="0" borderId="33" applyNumberFormat="0" applyFill="0" applyAlignment="0">
      <protection locked="0"/>
    </xf>
    <xf numFmtId="0" fontId="101" fillId="0" borderId="33" applyNumberFormat="0" applyFill="0" applyAlignment="0">
      <protection locked="0"/>
    </xf>
    <xf numFmtId="0" fontId="101" fillId="0" borderId="33" applyNumberFormat="0" applyFill="0" applyAlignment="0">
      <protection locked="0"/>
    </xf>
    <xf numFmtId="0" fontId="101" fillId="0" borderId="33" applyNumberFormat="0" applyFill="0" applyAlignment="0">
      <protection locked="0"/>
    </xf>
    <xf numFmtId="0" fontId="101" fillId="0" borderId="33" applyNumberFormat="0" applyFill="0" applyAlignment="0">
      <protection locked="0"/>
    </xf>
    <xf numFmtId="0" fontId="101" fillId="0" borderId="33" applyNumberFormat="0" applyFill="0" applyAlignment="0">
      <protection locked="0"/>
    </xf>
    <xf numFmtId="0" fontId="101" fillId="0" borderId="33" applyNumberFormat="0" applyFill="0" applyAlignment="0">
      <protection locked="0"/>
    </xf>
    <xf numFmtId="0" fontId="101" fillId="0" borderId="33" applyNumberFormat="0" applyFill="0" applyAlignment="0">
      <protection locked="0"/>
    </xf>
    <xf numFmtId="0" fontId="101" fillId="0" borderId="33" applyNumberFormat="0" applyFill="0" applyAlignment="0">
      <protection locked="0"/>
    </xf>
    <xf numFmtId="0" fontId="101" fillId="0" borderId="33" applyNumberFormat="0" applyFill="0" applyAlignment="0">
      <protection locked="0"/>
    </xf>
    <xf numFmtId="0" fontId="101" fillId="0" borderId="33" applyNumberFormat="0" applyFill="0" applyAlignment="0">
      <protection locked="0"/>
    </xf>
    <xf numFmtId="0" fontId="101" fillId="0" borderId="33" applyNumberFormat="0" applyFill="0" applyAlignment="0">
      <protection locked="0"/>
    </xf>
    <xf numFmtId="0" fontId="101" fillId="0" borderId="33" applyNumberFormat="0" applyFill="0" applyAlignment="0">
      <protection locked="0"/>
    </xf>
    <xf numFmtId="0" fontId="101" fillId="0" borderId="33" applyNumberFormat="0" applyFill="0" applyAlignment="0">
      <protection locked="0"/>
    </xf>
    <xf numFmtId="0" fontId="101" fillId="0" borderId="33" applyNumberFormat="0" applyFill="0" applyAlignment="0">
      <protection locked="0"/>
    </xf>
    <xf numFmtId="0" fontId="101" fillId="0" borderId="33" applyNumberFormat="0" applyFill="0" applyAlignment="0">
      <protection locked="0"/>
    </xf>
    <xf numFmtId="0" fontId="101" fillId="0" borderId="33" applyNumberFormat="0" applyFill="0" applyAlignment="0">
      <protection locked="0"/>
    </xf>
    <xf numFmtId="0" fontId="101" fillId="0" borderId="33" applyNumberFormat="0" applyFill="0" applyAlignment="0">
      <protection locked="0"/>
    </xf>
    <xf numFmtId="0" fontId="101" fillId="0" borderId="33" applyNumberFormat="0" applyFill="0" applyAlignment="0">
      <protection locked="0"/>
    </xf>
    <xf numFmtId="0" fontId="101" fillId="0" borderId="33" applyNumberFormat="0" applyFill="0" applyAlignment="0">
      <protection locked="0"/>
    </xf>
    <xf numFmtId="0" fontId="96" fillId="13" borderId="29" applyNumberFormat="0" applyAlignment="0">
      <protection locked="0"/>
    </xf>
    <xf numFmtId="0" fontId="96" fillId="13" borderId="29" applyNumberFormat="0" applyAlignment="0">
      <protection locked="0"/>
    </xf>
    <xf numFmtId="0" fontId="96" fillId="13" borderId="29" applyNumberFormat="0" applyAlignment="0">
      <protection locked="0"/>
    </xf>
    <xf numFmtId="0" fontId="96" fillId="13" borderId="29" applyNumberFormat="0" applyAlignment="0">
      <protection locked="0"/>
    </xf>
    <xf numFmtId="0" fontId="96" fillId="13" borderId="29" applyNumberFormat="0" applyAlignment="0">
      <protection locked="0"/>
    </xf>
    <xf numFmtId="0" fontId="96" fillId="13" borderId="29" applyNumberFormat="0" applyAlignment="0">
      <protection locked="0"/>
    </xf>
    <xf numFmtId="0" fontId="96" fillId="13" borderId="29" applyNumberFormat="0" applyAlignment="0">
      <protection locked="0"/>
    </xf>
    <xf numFmtId="0" fontId="96" fillId="13" borderId="29" applyNumberFormat="0" applyAlignment="0">
      <protection locked="0"/>
    </xf>
    <xf numFmtId="0" fontId="96" fillId="13" borderId="29" applyNumberFormat="0" applyAlignment="0">
      <protection locked="0"/>
    </xf>
    <xf numFmtId="0" fontId="96" fillId="13" borderId="29" applyNumberFormat="0" applyAlignment="0">
      <protection locked="0"/>
    </xf>
    <xf numFmtId="0" fontId="96" fillId="13" borderId="29" applyNumberFormat="0" applyAlignment="0">
      <protection locked="0"/>
    </xf>
    <xf numFmtId="0" fontId="96" fillId="13" borderId="29" applyNumberFormat="0" applyAlignment="0">
      <protection locked="0"/>
    </xf>
    <xf numFmtId="0" fontId="96" fillId="13" borderId="29" applyNumberFormat="0" applyAlignment="0">
      <protection locked="0"/>
    </xf>
    <xf numFmtId="0" fontId="96" fillId="13" borderId="29" applyNumberFormat="0" applyAlignment="0">
      <protection locked="0"/>
    </xf>
    <xf numFmtId="0" fontId="96" fillId="13" borderId="29" applyNumberFormat="0" applyAlignment="0">
      <protection locked="0"/>
    </xf>
    <xf numFmtId="0" fontId="96" fillId="13" borderId="29" applyNumberFormat="0" applyAlignment="0">
      <protection locked="0"/>
    </xf>
    <xf numFmtId="0" fontId="96" fillId="13" borderId="29" applyNumberFormat="0" applyAlignment="0">
      <protection locked="0"/>
    </xf>
    <xf numFmtId="0" fontId="96" fillId="13" borderId="29" applyNumberFormat="0" applyAlignment="0">
      <protection locked="0"/>
    </xf>
    <xf numFmtId="0" fontId="96" fillId="13" borderId="29" applyNumberFormat="0" applyAlignment="0">
      <protection locked="0"/>
    </xf>
    <xf numFmtId="0" fontId="96" fillId="13" borderId="29" applyNumberFormat="0" applyAlignment="0">
      <protection locked="0"/>
    </xf>
    <xf numFmtId="0" fontId="124" fillId="0" borderId="37" applyNumberFormat="0" applyFill="0" applyAlignment="0" applyProtection="0"/>
    <xf numFmtId="0" fontId="125" fillId="0" borderId="0" applyNumberFormat="0" applyFill="0" applyBorder="0" applyAlignment="0" applyProtection="0"/>
    <xf numFmtId="0" fontId="102" fillId="0" borderId="0" applyNumberFormat="0" applyFill="0" applyBorder="0" applyAlignment="0">
      <protection locked="0"/>
    </xf>
    <xf numFmtId="0" fontId="102" fillId="0" borderId="0" applyNumberFormat="0" applyFill="0" applyBorder="0" applyAlignment="0">
      <protection locked="0"/>
    </xf>
    <xf numFmtId="0" fontId="102" fillId="0" borderId="0" applyNumberFormat="0" applyFill="0" applyBorder="0" applyAlignment="0">
      <protection locked="0"/>
    </xf>
    <xf numFmtId="0" fontId="102" fillId="0" borderId="0" applyNumberFormat="0" applyFill="0" applyBorder="0" applyAlignment="0">
      <protection locked="0"/>
    </xf>
    <xf numFmtId="43" fontId="52" fillId="0" borderId="0" applyFont="0" applyFill="0" applyBorder="0" applyAlignment="0" applyProtection="0"/>
    <xf numFmtId="43" fontId="22" fillId="0" borderId="0" applyFont="0" applyFill="0" applyBorder="0" applyAlignment="0" applyProtection="0"/>
    <xf numFmtId="164" fontId="22" fillId="0" borderId="0" applyFont="0" applyFill="0" applyBorder="0" applyAlignment="0" applyProtection="0"/>
    <xf numFmtId="0" fontId="126" fillId="53" borderId="31" applyNumberFormat="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9" fontId="135" fillId="0" borderId="0" applyFont="0" applyFill="0" applyBorder="0" applyAlignment="0" applyProtection="0"/>
    <xf numFmtId="43" fontId="135" fillId="0" borderId="0" applyFont="0" applyFill="0" applyBorder="0" applyAlignment="0" applyProtection="0"/>
    <xf numFmtId="0" fontId="1" fillId="0" borderId="0"/>
  </cellStyleXfs>
  <cellXfs count="635">
    <xf numFmtId="0" fontId="0" fillId="0" borderId="0" xfId="0"/>
    <xf numFmtId="0" fontId="19" fillId="0" borderId="0" xfId="0" applyFont="1" applyAlignment="1">
      <alignment vertical="top" wrapText="1"/>
    </xf>
    <xf numFmtId="0" fontId="22" fillId="0" borderId="0" xfId="1" applyAlignment="1">
      <alignment horizontal="center"/>
    </xf>
    <xf numFmtId="0" fontId="22" fillId="0" borderId="0" xfId="1"/>
    <xf numFmtId="0" fontId="22" fillId="0" borderId="0" xfId="0" applyFont="1"/>
    <xf numFmtId="0" fontId="22" fillId="0" borderId="0" xfId="0" applyFont="1" applyAlignment="1">
      <alignment horizontal="center" vertical="top" wrapText="1"/>
    </xf>
    <xf numFmtId="0" fontId="0" fillId="0" borderId="0" xfId="0" applyAlignment="1">
      <alignment vertical="top"/>
    </xf>
    <xf numFmtId="0" fontId="22" fillId="0" borderId="0" xfId="1" applyAlignment="1">
      <alignment horizontal="center" vertical="top"/>
    </xf>
    <xf numFmtId="0" fontId="22" fillId="0" borderId="0" xfId="1" applyAlignment="1">
      <alignment wrapText="1"/>
    </xf>
    <xf numFmtId="4" fontId="22" fillId="0" borderId="0" xfId="1" applyNumberFormat="1" applyAlignment="1">
      <alignment horizontal="center" vertical="top"/>
    </xf>
    <xf numFmtId="0" fontId="27" fillId="0" borderId="0" xfId="1" applyFont="1"/>
    <xf numFmtId="0" fontId="0" fillId="0" borderId="0" xfId="1" applyFont="1"/>
    <xf numFmtId="0" fontId="46" fillId="0" borderId="0" xfId="1" applyFont="1"/>
    <xf numFmtId="0" fontId="22" fillId="0" borderId="0" xfId="25"/>
    <xf numFmtId="0" fontId="19" fillId="0" borderId="0" xfId="7"/>
    <xf numFmtId="4" fontId="19" fillId="0" borderId="0" xfId="7" applyNumberFormat="1"/>
    <xf numFmtId="0" fontId="26" fillId="0" borderId="0" xfId="37" applyFont="1"/>
    <xf numFmtId="4" fontId="25" fillId="0" borderId="0" xfId="37" applyNumberFormat="1" applyFont="1" applyAlignment="1">
      <alignment horizontal="right" vertical="top"/>
    </xf>
    <xf numFmtId="2" fontId="25" fillId="0" borderId="0" xfId="37" applyNumberFormat="1" applyFont="1" applyAlignment="1">
      <alignment horizontal="left" vertical="top"/>
    </xf>
    <xf numFmtId="49" fontId="25" fillId="0" borderId="0" xfId="37" applyNumberFormat="1" applyFont="1" applyAlignment="1">
      <alignment horizontal="left" vertical="top" wrapText="1"/>
    </xf>
    <xf numFmtId="2" fontId="22" fillId="0" borderId="0" xfId="1" applyNumberFormat="1" applyAlignment="1">
      <alignment horizontal="center" vertical="top" wrapText="1"/>
    </xf>
    <xf numFmtId="0" fontId="29" fillId="0" borderId="0" xfId="7" applyFont="1"/>
    <xf numFmtId="0" fontId="44" fillId="0" borderId="0" xfId="7" applyFont="1"/>
    <xf numFmtId="0" fontId="22" fillId="0" borderId="0" xfId="7" applyFont="1"/>
    <xf numFmtId="0" fontId="35" fillId="0" borderId="0" xfId="7" applyFont="1"/>
    <xf numFmtId="0" fontId="27" fillId="0" borderId="0" xfId="25" applyFont="1"/>
    <xf numFmtId="0" fontId="24" fillId="0" borderId="0" xfId="7" applyFont="1" applyAlignment="1">
      <alignment horizontal="left"/>
    </xf>
    <xf numFmtId="166" fontId="24" fillId="0" borderId="0" xfId="7" applyNumberFormat="1" applyFont="1" applyAlignment="1">
      <alignment horizontal="right"/>
    </xf>
    <xf numFmtId="0" fontId="28" fillId="0" borderId="0" xfId="7" applyFont="1" applyAlignment="1">
      <alignment vertical="center"/>
    </xf>
    <xf numFmtId="167" fontId="28" fillId="0" borderId="0" xfId="7" applyNumberFormat="1" applyFont="1" applyAlignment="1">
      <alignment vertical="center"/>
    </xf>
    <xf numFmtId="0" fontId="27" fillId="0" borderId="0" xfId="20" applyFont="1"/>
    <xf numFmtId="168" fontId="0" fillId="0" borderId="0" xfId="7" applyNumberFormat="1" applyFont="1" applyAlignment="1">
      <alignment horizontal="left"/>
    </xf>
    <xf numFmtId="0" fontId="51" fillId="0" borderId="0" xfId="7" applyFont="1" applyAlignment="1">
      <alignment horizontal="left" wrapText="1"/>
    </xf>
    <xf numFmtId="0" fontId="0" fillId="0" borderId="0" xfId="1" applyFont="1" applyAlignment="1">
      <alignment horizontal="center"/>
    </xf>
    <xf numFmtId="0" fontId="0" fillId="0" borderId="0" xfId="1" applyFont="1" applyAlignment="1">
      <alignment horizontal="left"/>
    </xf>
    <xf numFmtId="0" fontId="24" fillId="0" borderId="0" xfId="1" applyFont="1" applyAlignment="1">
      <alignment horizontal="center"/>
    </xf>
    <xf numFmtId="0" fontId="24" fillId="0" borderId="0" xfId="1" applyFont="1"/>
    <xf numFmtId="0" fontId="22" fillId="0" borderId="0" xfId="1" applyAlignment="1">
      <alignment horizontal="right"/>
    </xf>
    <xf numFmtId="0" fontId="43" fillId="0" borderId="0" xfId="1" applyFont="1" applyAlignment="1">
      <alignment vertical="top" wrapText="1"/>
    </xf>
    <xf numFmtId="169" fontId="22" fillId="0" borderId="0" xfId="55" applyNumberFormat="1" applyFont="1" applyBorder="1" applyAlignment="1" applyProtection="1">
      <alignment horizontal="right"/>
      <protection locked="0"/>
    </xf>
    <xf numFmtId="169" fontId="22" fillId="0" borderId="0" xfId="55" applyNumberFormat="1" applyFont="1" applyBorder="1" applyAlignment="1" applyProtection="1">
      <alignment horizontal="right" vertical="top"/>
      <protection locked="0"/>
    </xf>
    <xf numFmtId="4" fontId="22" fillId="0" borderId="0" xfId="1" applyNumberFormat="1" applyAlignment="1">
      <alignment horizontal="right" vertical="top"/>
    </xf>
    <xf numFmtId="0" fontId="24" fillId="4" borderId="6" xfId="7" applyFont="1" applyFill="1" applyBorder="1" applyAlignment="1">
      <alignment horizontal="center" wrapText="1"/>
    </xf>
    <xf numFmtId="0" fontId="24" fillId="4" borderId="7" xfId="7" applyFont="1" applyFill="1" applyBorder="1" applyAlignment="1">
      <alignment horizontal="center" vertical="center" wrapText="1"/>
    </xf>
    <xf numFmtId="0" fontId="22" fillId="6" borderId="9" xfId="7" applyFont="1" applyFill="1" applyBorder="1"/>
    <xf numFmtId="0" fontId="22" fillId="0" borderId="12" xfId="1" applyBorder="1"/>
    <xf numFmtId="4" fontId="24" fillId="0" borderId="0" xfId="7" applyNumberFormat="1" applyFont="1" applyAlignment="1">
      <alignment horizontal="right"/>
    </xf>
    <xf numFmtId="0" fontId="22" fillId="6" borderId="19" xfId="7" applyFont="1" applyFill="1" applyBorder="1"/>
    <xf numFmtId="0" fontId="22" fillId="6" borderId="20" xfId="7" applyFont="1" applyFill="1" applyBorder="1"/>
    <xf numFmtId="0" fontId="22" fillId="4" borderId="22" xfId="7" applyFont="1" applyFill="1" applyBorder="1"/>
    <xf numFmtId="170" fontId="24" fillId="5" borderId="11" xfId="7" applyNumberFormat="1" applyFont="1" applyFill="1" applyBorder="1" applyAlignment="1">
      <alignment horizontal="right" vertical="center"/>
    </xf>
    <xf numFmtId="170" fontId="24" fillId="6" borderId="11" xfId="7" applyNumberFormat="1" applyFont="1" applyFill="1" applyBorder="1" applyAlignment="1">
      <alignment horizontal="right"/>
    </xf>
    <xf numFmtId="170" fontId="22" fillId="6" borderId="6" xfId="7" applyNumberFormat="1" applyFont="1" applyFill="1" applyBorder="1" applyAlignment="1">
      <alignment horizontal="right"/>
    </xf>
    <xf numFmtId="170" fontId="28" fillId="4" borderId="23" xfId="7" applyNumberFormat="1" applyFont="1" applyFill="1" applyBorder="1" applyAlignment="1">
      <alignment horizontal="right" vertical="center"/>
    </xf>
    <xf numFmtId="0" fontId="24" fillId="3" borderId="0" xfId="7" applyFont="1" applyFill="1" applyAlignment="1">
      <alignment horizontal="left" wrapText="1"/>
    </xf>
    <xf numFmtId="170" fontId="24" fillId="3" borderId="0" xfId="7" applyNumberFormat="1" applyFont="1" applyFill="1" applyAlignment="1">
      <alignment horizontal="right" vertical="center"/>
    </xf>
    <xf numFmtId="0" fontId="29" fillId="6" borderId="8" xfId="7" applyFont="1" applyFill="1" applyBorder="1" applyAlignment="1">
      <alignment vertical="center"/>
    </xf>
    <xf numFmtId="0" fontId="29" fillId="4" borderId="21" xfId="7" applyFont="1" applyFill="1" applyBorder="1" applyAlignment="1">
      <alignment vertical="center"/>
    </xf>
    <xf numFmtId="0" fontId="4" fillId="0" borderId="0" xfId="58"/>
    <xf numFmtId="0" fontId="66" fillId="0" borderId="0" xfId="58" applyFont="1" applyAlignment="1">
      <alignment horizontal="center"/>
    </xf>
    <xf numFmtId="0" fontId="45" fillId="0" borderId="0" xfId="58" quotePrefix="1" applyFont="1" applyAlignment="1">
      <alignment horizontal="right" vertical="top" wrapText="1"/>
    </xf>
    <xf numFmtId="0" fontId="45" fillId="0" borderId="0" xfId="58" applyFont="1" applyAlignment="1">
      <alignment horizontal="justify" vertical="top" wrapText="1"/>
    </xf>
    <xf numFmtId="49" fontId="60" fillId="0" borderId="0" xfId="58" applyNumberFormat="1" applyFont="1" applyAlignment="1">
      <alignment horizontal="left" vertical="center"/>
    </xf>
    <xf numFmtId="49" fontId="24" fillId="0" borderId="0" xfId="58" applyNumberFormat="1" applyFont="1" applyAlignment="1">
      <alignment horizontal="right" vertical="top"/>
    </xf>
    <xf numFmtId="49" fontId="24" fillId="0" borderId="0" xfId="58" applyNumberFormat="1" applyFont="1" applyAlignment="1">
      <alignment horizontal="center" vertical="top"/>
    </xf>
    <xf numFmtId="0" fontId="38" fillId="0" borderId="0" xfId="58" applyFont="1" applyAlignment="1">
      <alignment horizontal="right" vertical="top" wrapText="1"/>
    </xf>
    <xf numFmtId="49" fontId="22" fillId="0" borderId="0" xfId="58" applyNumberFormat="1" applyFont="1" applyAlignment="1">
      <alignment horizontal="right" vertical="top"/>
    </xf>
    <xf numFmtId="49" fontId="22" fillId="0" borderId="0" xfId="58" applyNumberFormat="1" applyFont="1" applyAlignment="1">
      <alignment horizontal="left" vertical="top" wrapText="1"/>
    </xf>
    <xf numFmtId="0" fontId="69" fillId="0" borderId="0" xfId="58" applyFont="1" applyAlignment="1">
      <alignment vertical="center"/>
    </xf>
    <xf numFmtId="0" fontId="22" fillId="0" borderId="0" xfId="4"/>
    <xf numFmtId="0" fontId="27" fillId="0" borderId="0" xfId="4" applyFont="1" applyAlignment="1">
      <alignment vertical="center"/>
    </xf>
    <xf numFmtId="0" fontId="28" fillId="0" borderId="0" xfId="4" applyFont="1" applyAlignment="1">
      <alignment vertical="center"/>
    </xf>
    <xf numFmtId="0" fontId="44" fillId="0" borderId="0" xfId="4" applyFont="1" applyAlignment="1">
      <alignment vertical="center"/>
    </xf>
    <xf numFmtId="0" fontId="27" fillId="0" borderId="0" xfId="4" applyFont="1" applyAlignment="1">
      <alignment horizontal="justify" vertical="center"/>
    </xf>
    <xf numFmtId="0" fontId="28" fillId="0" borderId="0" xfId="4" applyFont="1" applyAlignment="1">
      <alignment horizontal="justify" vertical="center"/>
    </xf>
    <xf numFmtId="0" fontId="29" fillId="0" borderId="0" xfId="4" applyFont="1" applyAlignment="1">
      <alignment horizontal="justify" vertical="center"/>
    </xf>
    <xf numFmtId="0" fontId="29" fillId="0" borderId="0" xfId="4" applyFont="1" applyAlignment="1">
      <alignment vertical="center"/>
    </xf>
    <xf numFmtId="0" fontId="28" fillId="0" borderId="0" xfId="4" applyFont="1" applyAlignment="1">
      <alignment horizontal="left" vertical="center"/>
    </xf>
    <xf numFmtId="0" fontId="28" fillId="0" borderId="0" xfId="1" applyFont="1"/>
    <xf numFmtId="0" fontId="40" fillId="0" borderId="0" xfId="4" applyFont="1"/>
    <xf numFmtId="0" fontId="40" fillId="0" borderId="0" xfId="1" applyFont="1"/>
    <xf numFmtId="0" fontId="44" fillId="0" borderId="0" xfId="4" applyFont="1" applyAlignment="1">
      <alignment horizontal="right" vertical="center"/>
    </xf>
    <xf numFmtId="0" fontId="30" fillId="0" borderId="0" xfId="1" applyFont="1" applyAlignment="1">
      <alignment horizontal="left" vertical="top"/>
    </xf>
    <xf numFmtId="0" fontId="29" fillId="0" borderId="0" xfId="1" applyFont="1" applyAlignment="1">
      <alignment horizontal="left" vertical="top"/>
    </xf>
    <xf numFmtId="0" fontId="70" fillId="0" borderId="0" xfId="1" applyFont="1" applyAlignment="1">
      <alignment horizontal="left" vertical="top" wrapText="1"/>
    </xf>
    <xf numFmtId="0" fontId="22" fillId="0" borderId="24" xfId="1" applyBorder="1" applyAlignment="1">
      <alignment horizontal="center"/>
    </xf>
    <xf numFmtId="0" fontId="22" fillId="0" borderId="5" xfId="1" applyBorder="1" applyAlignment="1">
      <alignment horizontal="center"/>
    </xf>
    <xf numFmtId="0" fontId="22" fillId="0" borderId="25" xfId="1" applyBorder="1" applyAlignment="1">
      <alignment horizontal="center"/>
    </xf>
    <xf numFmtId="0" fontId="22" fillId="0" borderId="26" xfId="1" applyBorder="1" applyAlignment="1">
      <alignment horizontal="center"/>
    </xf>
    <xf numFmtId="0" fontId="22" fillId="0" borderId="12" xfId="1" applyBorder="1" applyAlignment="1">
      <alignment horizontal="center"/>
    </xf>
    <xf numFmtId="0" fontId="22" fillId="0" borderId="27" xfId="1" applyBorder="1" applyAlignment="1">
      <alignment horizontal="center"/>
    </xf>
    <xf numFmtId="0" fontId="22" fillId="0" borderId="24" xfId="1" applyBorder="1"/>
    <xf numFmtId="0" fontId="22" fillId="0" borderId="5" xfId="1" applyBorder="1"/>
    <xf numFmtId="0" fontId="22" fillId="0" borderId="25" xfId="1" applyBorder="1"/>
    <xf numFmtId="0" fontId="22" fillId="0" borderId="26" xfId="1" applyBorder="1"/>
    <xf numFmtId="0" fontId="22" fillId="0" borderId="27" xfId="1" applyBorder="1"/>
    <xf numFmtId="0" fontId="47" fillId="0" borderId="0" xfId="1" applyFont="1"/>
    <xf numFmtId="4" fontId="73" fillId="0" borderId="0" xfId="69" applyNumberFormat="1" applyFont="1" applyAlignment="1" applyProtection="1">
      <alignment horizontal="right" vertical="top" wrapText="1"/>
      <protection locked="0"/>
    </xf>
    <xf numFmtId="4" fontId="63" fillId="0" borderId="0" xfId="69" applyNumberFormat="1" applyFont="1" applyAlignment="1" applyProtection="1">
      <alignment horizontal="right" vertical="top" wrapText="1"/>
      <protection locked="0"/>
    </xf>
    <xf numFmtId="0" fontId="62" fillId="0" borderId="0" xfId="0" applyFont="1" applyAlignment="1">
      <alignment horizontal="justify" vertical="top" wrapText="1"/>
    </xf>
    <xf numFmtId="0" fontId="45" fillId="0" borderId="0" xfId="0" applyFont="1" applyAlignment="1">
      <alignment horizontal="justify" vertical="top" wrapText="1"/>
    </xf>
    <xf numFmtId="0" fontId="62" fillId="0" borderId="0" xfId="0" quotePrefix="1" applyFont="1" applyAlignment="1">
      <alignment horizontal="justify" vertical="top" wrapText="1"/>
    </xf>
    <xf numFmtId="49" fontId="52" fillId="0" borderId="0" xfId="0" applyNumberFormat="1" applyFont="1" applyAlignment="1">
      <alignment horizontal="left" vertical="top"/>
    </xf>
    <xf numFmtId="0" fontId="4" fillId="0" borderId="0" xfId="58" applyAlignment="1">
      <alignment vertical="top"/>
    </xf>
    <xf numFmtId="49" fontId="60" fillId="0" borderId="0" xfId="0" applyNumberFormat="1" applyFont="1" applyAlignment="1">
      <alignment horizontal="left" vertical="top"/>
    </xf>
    <xf numFmtId="4" fontId="67" fillId="0" borderId="0" xfId="58" applyNumberFormat="1" applyFont="1" applyAlignment="1">
      <alignment vertical="top"/>
    </xf>
    <xf numFmtId="0" fontId="22" fillId="0" borderId="0" xfId="0" applyFont="1" applyAlignment="1">
      <alignment horizontal="justify" vertical="top" wrapText="1"/>
    </xf>
    <xf numFmtId="0" fontId="62" fillId="0" borderId="0" xfId="0" quotePrefix="1" applyFont="1" applyAlignment="1">
      <alignment horizontal="left" vertical="top" wrapText="1"/>
    </xf>
    <xf numFmtId="0" fontId="22" fillId="0" borderId="0" xfId="0" applyFont="1" applyAlignment="1">
      <alignment vertical="top" wrapText="1"/>
    </xf>
    <xf numFmtId="0" fontId="26" fillId="0" borderId="0" xfId="47" applyFont="1"/>
    <xf numFmtId="49" fontId="22" fillId="0" borderId="0" xfId="1" applyNumberFormat="1" applyAlignment="1">
      <alignment horizontal="center" vertical="top"/>
    </xf>
    <xf numFmtId="0" fontId="22" fillId="0" borderId="0" xfId="1" applyAlignment="1">
      <alignment vertical="top" wrapText="1"/>
    </xf>
    <xf numFmtId="4" fontId="22" fillId="0" borderId="0" xfId="1" applyNumberFormat="1" applyAlignment="1">
      <alignment horizontal="center" vertical="top" wrapText="1"/>
    </xf>
    <xf numFmtId="49" fontId="24" fillId="4" borderId="3" xfId="1" applyNumberFormat="1" applyFont="1" applyFill="1" applyBorder="1" applyAlignment="1">
      <alignment horizontal="center" vertical="center"/>
    </xf>
    <xf numFmtId="0" fontId="24" fillId="4" borderId="1" xfId="1" applyFont="1" applyFill="1" applyBorder="1" applyAlignment="1">
      <alignment vertical="center" wrapText="1"/>
    </xf>
    <xf numFmtId="0" fontId="33" fillId="4" borderId="4" xfId="1" applyFont="1" applyFill="1" applyBorder="1" applyAlignment="1">
      <alignment horizontal="center" vertical="center" wrapText="1"/>
    </xf>
    <xf numFmtId="4" fontId="33" fillId="4" borderId="4" xfId="1" applyNumberFormat="1" applyFont="1" applyFill="1" applyBorder="1" applyAlignment="1">
      <alignment horizontal="center" vertical="center" wrapText="1"/>
    </xf>
    <xf numFmtId="0" fontId="59" fillId="4" borderId="1" xfId="1" applyFont="1" applyFill="1" applyBorder="1" applyAlignment="1">
      <alignment horizontal="center" vertical="center" wrapText="1" shrinkToFit="1"/>
    </xf>
    <xf numFmtId="0" fontId="33" fillId="4" borderId="2" xfId="1" applyFont="1" applyFill="1" applyBorder="1" applyAlignment="1">
      <alignment horizontal="center" vertical="center" wrapText="1" shrinkToFit="1"/>
    </xf>
    <xf numFmtId="0" fontId="22" fillId="0" borderId="0" xfId="1" applyAlignment="1">
      <alignment vertical="center"/>
    </xf>
    <xf numFmtId="49" fontId="22" fillId="0" borderId="0" xfId="1" applyNumberFormat="1" applyAlignment="1">
      <alignment horizontal="center"/>
    </xf>
    <xf numFmtId="0" fontId="22" fillId="0" borderId="0" xfId="1" applyAlignment="1">
      <alignment vertical="top"/>
    </xf>
    <xf numFmtId="4" fontId="22" fillId="0" borderId="0" xfId="1" applyNumberFormat="1"/>
    <xf numFmtId="0" fontId="51" fillId="5" borderId="13" xfId="1" quotePrefix="1" applyFont="1" applyFill="1" applyBorder="1" applyAlignment="1">
      <alignment horizontal="right" vertical="center"/>
    </xf>
    <xf numFmtId="0" fontId="51" fillId="5" borderId="14" xfId="1" applyFont="1" applyFill="1" applyBorder="1" applyAlignment="1">
      <alignment vertical="center"/>
    </xf>
    <xf numFmtId="0" fontId="52" fillId="5" borderId="14" xfId="1" applyFont="1" applyFill="1" applyBorder="1" applyAlignment="1">
      <alignment vertical="center"/>
    </xf>
    <xf numFmtId="0" fontId="52" fillId="5" borderId="15" xfId="1" applyFont="1" applyFill="1" applyBorder="1" applyAlignment="1">
      <alignment horizontal="right" vertical="center"/>
    </xf>
    <xf numFmtId="0" fontId="24" fillId="6" borderId="13" xfId="1" applyFont="1" applyFill="1" applyBorder="1" applyAlignment="1">
      <alignment horizontal="right" vertical="center"/>
    </xf>
    <xf numFmtId="0" fontId="24" fillId="6" borderId="14" xfId="1" applyFont="1" applyFill="1" applyBorder="1" applyAlignment="1">
      <alignment vertical="center"/>
    </xf>
    <xf numFmtId="0" fontId="22" fillId="6" borderId="14" xfId="1" applyFill="1" applyBorder="1" applyAlignment="1">
      <alignment vertical="center"/>
    </xf>
    <xf numFmtId="0" fontId="22" fillId="6" borderId="15" xfId="1" applyFill="1" applyBorder="1" applyAlignment="1">
      <alignment horizontal="right" vertical="center"/>
    </xf>
    <xf numFmtId="4" fontId="22" fillId="0" borderId="0" xfId="1" applyNumberFormat="1" applyAlignment="1">
      <alignment horizontal="center"/>
    </xf>
    <xf numFmtId="49" fontId="24" fillId="0" borderId="0" xfId="0" applyNumberFormat="1" applyFont="1" applyAlignment="1">
      <alignment horizontal="right" vertical="top"/>
    </xf>
    <xf numFmtId="0" fontId="0" fillId="0" borderId="0" xfId="0" applyAlignment="1">
      <alignment horizontal="justify" vertical="top"/>
    </xf>
    <xf numFmtId="0" fontId="0" fillId="0" borderId="0" xfId="0" applyAlignment="1">
      <alignment horizontal="center"/>
    </xf>
    <xf numFmtId="4" fontId="22" fillId="0" borderId="0" xfId="0" applyNumberFormat="1" applyFont="1" applyAlignment="1">
      <alignment horizontal="right" wrapText="1"/>
    </xf>
    <xf numFmtId="4" fontId="22" fillId="0" borderId="0" xfId="0" applyNumberFormat="1" applyFont="1" applyAlignment="1">
      <alignment horizontal="center" wrapText="1"/>
    </xf>
    <xf numFmtId="2" fontId="0" fillId="0" borderId="0" xfId="0" applyNumberFormat="1" applyAlignment="1">
      <alignment horizontal="justify" vertical="top"/>
    </xf>
    <xf numFmtId="2" fontId="22" fillId="0" borderId="0" xfId="0" applyNumberFormat="1" applyFont="1" applyAlignment="1">
      <alignment horizontal="justify" vertical="top"/>
    </xf>
    <xf numFmtId="2" fontId="22" fillId="0" borderId="0" xfId="0" applyNumberFormat="1" applyFont="1" applyAlignment="1">
      <alignment horizontal="justify" vertical="top" wrapText="1"/>
    </xf>
    <xf numFmtId="4" fontId="0" fillId="0" borderId="0" xfId="0" applyNumberFormat="1" applyAlignment="1">
      <alignment horizontal="right" wrapText="1"/>
    </xf>
    <xf numFmtId="49" fontId="22" fillId="0" borderId="0" xfId="0" applyNumberFormat="1" applyFont="1" applyAlignment="1">
      <alignment horizontal="right" vertical="top"/>
    </xf>
    <xf numFmtId="0" fontId="0" fillId="0" borderId="0" xfId="0" applyAlignment="1">
      <alignment horizontal="center" vertical="top"/>
    </xf>
    <xf numFmtId="4" fontId="22" fillId="0" borderId="0" xfId="0" applyNumberFormat="1" applyFont="1" applyAlignment="1">
      <alignment horizontal="center" vertical="top" wrapText="1"/>
    </xf>
    <xf numFmtId="4" fontId="22" fillId="0" borderId="0" xfId="0" applyNumberFormat="1" applyFont="1" applyAlignment="1">
      <alignment horizontal="right" vertical="top" wrapText="1"/>
    </xf>
    <xf numFmtId="0" fontId="52" fillId="0" borderId="0" xfId="0" applyFont="1" applyAlignment="1">
      <alignment horizontal="justify" vertical="top"/>
    </xf>
    <xf numFmtId="4" fontId="0" fillId="0" borderId="0" xfId="0" applyNumberFormat="1" applyAlignment="1">
      <alignment horizontal="center" vertical="top" wrapText="1"/>
    </xf>
    <xf numFmtId="171" fontId="52" fillId="0" borderId="0" xfId="59" applyNumberFormat="1" applyFont="1" applyAlignment="1">
      <alignment horizontal="justify" vertical="top" wrapText="1"/>
    </xf>
    <xf numFmtId="4" fontId="0" fillId="0" borderId="0" xfId="0" applyNumberFormat="1" applyAlignment="1">
      <alignment horizontal="center" wrapText="1"/>
    </xf>
    <xf numFmtId="2" fontId="0" fillId="0" borderId="0" xfId="0" applyNumberFormat="1" applyAlignment="1">
      <alignment horizontal="justify" vertical="top" wrapText="1"/>
    </xf>
    <xf numFmtId="0" fontId="0" fillId="0" borderId="0" xfId="1" applyFont="1" applyAlignment="1">
      <alignment horizontal="center" wrapText="1"/>
    </xf>
    <xf numFmtId="0" fontId="22" fillId="0" borderId="0" xfId="1" applyAlignment="1">
      <alignment horizontal="justify" vertical="top" wrapText="1"/>
    </xf>
    <xf numFmtId="0" fontId="22" fillId="0" borderId="0" xfId="1" applyAlignment="1">
      <alignment horizontal="center" vertical="top" wrapText="1"/>
    </xf>
    <xf numFmtId="49" fontId="51" fillId="6" borderId="13" xfId="1" applyNumberFormat="1" applyFont="1" applyFill="1" applyBorder="1" applyAlignment="1">
      <alignment horizontal="right" vertical="center"/>
    </xf>
    <xf numFmtId="0" fontId="24" fillId="6" borderId="14" xfId="1" applyFont="1" applyFill="1" applyBorder="1" applyAlignment="1">
      <alignment vertical="center" wrapText="1"/>
    </xf>
    <xf numFmtId="0" fontId="24" fillId="6" borderId="14" xfId="1" applyFont="1" applyFill="1" applyBorder="1" applyAlignment="1">
      <alignment horizontal="center" vertical="center" wrapText="1"/>
    </xf>
    <xf numFmtId="4" fontId="22" fillId="6" borderId="14" xfId="1" applyNumberFormat="1" applyFill="1" applyBorder="1" applyAlignment="1">
      <alignment horizontal="center" vertical="center"/>
    </xf>
    <xf numFmtId="0" fontId="22" fillId="6" borderId="14" xfId="1" applyFill="1" applyBorder="1" applyAlignment="1">
      <alignment horizontal="center" vertical="center"/>
    </xf>
    <xf numFmtId="4" fontId="24" fillId="6" borderId="15" xfId="1" applyNumberFormat="1" applyFont="1" applyFill="1" applyBorder="1" applyAlignment="1">
      <alignment horizontal="right" vertical="center"/>
    </xf>
    <xf numFmtId="0" fontId="24" fillId="0" borderId="0" xfId="1" applyFont="1" applyAlignment="1">
      <alignment vertical="top" wrapText="1"/>
    </xf>
    <xf numFmtId="0" fontId="24" fillId="0" borderId="0" xfId="1" applyFont="1" applyAlignment="1">
      <alignment horizontal="center" wrapText="1"/>
    </xf>
    <xf numFmtId="4" fontId="24" fillId="0" borderId="0" xfId="1" applyNumberFormat="1" applyFont="1" applyAlignment="1">
      <alignment horizontal="right"/>
    </xf>
    <xf numFmtId="49" fontId="22" fillId="0" borderId="0" xfId="1" applyNumberFormat="1" applyAlignment="1">
      <alignment horizontal="center" vertical="top" wrapText="1"/>
    </xf>
    <xf numFmtId="2" fontId="0" fillId="0" borderId="0" xfId="0" quotePrefix="1" applyNumberFormat="1" applyAlignment="1">
      <alignment horizontal="justify" vertical="top" wrapText="1"/>
    </xf>
    <xf numFmtId="4" fontId="22" fillId="0" borderId="0" xfId="1" applyNumberFormat="1" applyAlignment="1">
      <alignment horizontal="center" wrapText="1"/>
    </xf>
    <xf numFmtId="4" fontId="22" fillId="0" borderId="0" xfId="1" applyNumberFormat="1" applyAlignment="1">
      <alignment horizontal="right" wrapText="1"/>
    </xf>
    <xf numFmtId="4" fontId="22" fillId="0" borderId="0" xfId="1" applyNumberFormat="1" applyAlignment="1">
      <alignment horizontal="right"/>
    </xf>
    <xf numFmtId="2" fontId="52" fillId="0" borderId="0" xfId="0" applyNumberFormat="1" applyFont="1" applyAlignment="1">
      <alignment horizontal="justify" vertical="justify" wrapText="1"/>
    </xf>
    <xf numFmtId="49" fontId="24" fillId="0" borderId="0" xfId="0" applyNumberFormat="1" applyFont="1" applyAlignment="1">
      <alignment horizontal="center" vertical="top"/>
    </xf>
    <xf numFmtId="0" fontId="52" fillId="0" borderId="0" xfId="0" applyFont="1" applyAlignment="1">
      <alignment horizontal="justify" vertical="top" wrapText="1"/>
    </xf>
    <xf numFmtId="171" fontId="22" fillId="0" borderId="0" xfId="0" applyNumberFormat="1" applyFont="1" applyAlignment="1">
      <alignment horizontal="justify" vertical="top" wrapText="1"/>
    </xf>
    <xf numFmtId="0" fontId="0" fillId="0" borderId="0" xfId="1" applyFont="1" applyAlignment="1">
      <alignment horizontal="center" vertical="top" wrapText="1"/>
    </xf>
    <xf numFmtId="49" fontId="51" fillId="0" borderId="0" xfId="0" applyNumberFormat="1" applyFont="1" applyAlignment="1">
      <alignment horizontal="center" vertical="top"/>
    </xf>
    <xf numFmtId="4" fontId="0" fillId="0" borderId="0" xfId="0" applyNumberFormat="1" applyAlignment="1">
      <alignment horizontal="right" vertical="top" wrapText="1"/>
    </xf>
    <xf numFmtId="49" fontId="22" fillId="0" borderId="0" xfId="0" applyNumberFormat="1" applyFont="1" applyAlignment="1">
      <alignment horizontal="center" vertical="top"/>
    </xf>
    <xf numFmtId="2" fontId="22" fillId="0" borderId="0" xfId="1" applyNumberFormat="1" applyAlignment="1">
      <alignment vertical="top"/>
    </xf>
    <xf numFmtId="171" fontId="22" fillId="0" borderId="0" xfId="59" applyNumberFormat="1" applyAlignment="1">
      <alignment horizontal="justify" vertical="top" wrapText="1"/>
    </xf>
    <xf numFmtId="49" fontId="0" fillId="0" borderId="0" xfId="0" applyNumberFormat="1" applyAlignment="1">
      <alignment horizontal="right" vertical="top"/>
    </xf>
    <xf numFmtId="4" fontId="22" fillId="0" borderId="0" xfId="1" applyNumberFormat="1" applyAlignment="1">
      <alignment horizontal="right" vertical="top" wrapText="1"/>
    </xf>
    <xf numFmtId="0" fontId="0" fillId="0" borderId="0" xfId="1" applyFont="1" applyAlignment="1">
      <alignment horizontal="justify" vertical="top" wrapText="1"/>
    </xf>
    <xf numFmtId="0" fontId="0" fillId="0" borderId="0" xfId="0" applyAlignment="1">
      <alignment horizontal="center" vertical="top" wrapText="1"/>
    </xf>
    <xf numFmtId="171" fontId="0" fillId="0" borderId="0" xfId="59" applyNumberFormat="1" applyFont="1" applyAlignment="1">
      <alignment horizontal="justify" vertical="top" wrapText="1"/>
    </xf>
    <xf numFmtId="49" fontId="52" fillId="0" borderId="0" xfId="0" applyNumberFormat="1" applyFont="1" applyAlignment="1">
      <alignment horizontal="right" vertical="top"/>
    </xf>
    <xf numFmtId="4" fontId="0" fillId="0" borderId="0" xfId="0" applyNumberFormat="1"/>
    <xf numFmtId="0" fontId="22" fillId="0" borderId="0" xfId="0" applyFont="1" applyAlignment="1">
      <alignment horizontal="right" vertical="top" wrapText="1"/>
    </xf>
    <xf numFmtId="4" fontId="52" fillId="0" borderId="0" xfId="0" applyNumberFormat="1" applyFont="1" applyAlignment="1">
      <alignment horizontal="right"/>
    </xf>
    <xf numFmtId="0" fontId="22" fillId="0" borderId="0" xfId="21" applyFont="1" applyAlignment="1">
      <alignment horizontal="justify" vertical="top" wrapText="1"/>
    </xf>
    <xf numFmtId="0" fontId="22" fillId="0" borderId="0" xfId="21" applyFont="1" applyAlignment="1">
      <alignment horizontal="justify" vertical="top" wrapText="1" readingOrder="1"/>
    </xf>
    <xf numFmtId="4" fontId="0" fillId="0" borderId="0" xfId="1" applyNumberFormat="1" applyFont="1" applyAlignment="1">
      <alignment horizontal="center" vertical="top" wrapText="1"/>
    </xf>
    <xf numFmtId="4" fontId="0" fillId="0" borderId="0" xfId="1" applyNumberFormat="1" applyFont="1" applyAlignment="1">
      <alignment horizontal="center" vertical="top"/>
    </xf>
    <xf numFmtId="4" fontId="0" fillId="0" borderId="0" xfId="1" applyNumberFormat="1" applyFont="1" applyAlignment="1">
      <alignment horizontal="right" vertical="top"/>
    </xf>
    <xf numFmtId="0" fontId="52" fillId="0" borderId="0" xfId="1" applyFont="1" applyAlignment="1">
      <alignment horizontal="justify" vertical="top" wrapText="1"/>
    </xf>
    <xf numFmtId="0" fontId="52" fillId="0" borderId="0" xfId="0" applyFont="1" applyAlignment="1">
      <alignment horizontal="center" wrapText="1"/>
    </xf>
    <xf numFmtId="0" fontId="52" fillId="0" borderId="0" xfId="0" applyFont="1" applyAlignment="1">
      <alignment horizontal="center" vertical="top" wrapText="1"/>
    </xf>
    <xf numFmtId="0" fontId="22" fillId="0" borderId="0" xfId="0" applyFont="1" applyAlignment="1">
      <alignment horizontal="left" vertical="top" wrapText="1"/>
    </xf>
    <xf numFmtId="0" fontId="0" fillId="0" borderId="0" xfId="0" applyAlignment="1">
      <alignment horizontal="left" vertical="top" wrapText="1"/>
    </xf>
    <xf numFmtId="49" fontId="0" fillId="0" borderId="0" xfId="1" applyNumberFormat="1" applyFont="1" applyAlignment="1">
      <alignment horizontal="right" vertical="top"/>
    </xf>
    <xf numFmtId="49" fontId="0" fillId="0" borderId="0" xfId="1" applyNumberFormat="1" applyFont="1" applyAlignment="1">
      <alignment horizontal="center" vertical="top"/>
    </xf>
    <xf numFmtId="171" fontId="0" fillId="0" borderId="0" xfId="0" applyNumberFormat="1" applyAlignment="1">
      <alignment horizontal="justify" vertical="top" wrapText="1"/>
    </xf>
    <xf numFmtId="2" fontId="22" fillId="0" borderId="0" xfId="0" applyNumberFormat="1" applyFont="1" applyAlignment="1">
      <alignment horizontal="justify" vertical="center" wrapText="1"/>
    </xf>
    <xf numFmtId="49" fontId="60" fillId="0" borderId="0" xfId="0" applyNumberFormat="1" applyFont="1" applyAlignment="1">
      <alignment horizontal="right" vertical="top"/>
    </xf>
    <xf numFmtId="49" fontId="34" fillId="0" borderId="0" xfId="1" applyNumberFormat="1" applyFont="1" applyAlignment="1">
      <alignment horizontal="left" vertical="top"/>
    </xf>
    <xf numFmtId="0" fontId="22" fillId="0" borderId="0" xfId="0" applyFont="1" applyAlignment="1">
      <alignment horizontal="right"/>
    </xf>
    <xf numFmtId="2" fontId="22" fillId="0" borderId="0" xfId="0" applyNumberFormat="1" applyFont="1" applyAlignment="1">
      <alignment horizontal="justify" wrapText="1"/>
    </xf>
    <xf numFmtId="0" fontId="22" fillId="0" borderId="0" xfId="0" applyFont="1" applyAlignment="1">
      <alignment horizontal="justify" vertical="top"/>
    </xf>
    <xf numFmtId="0" fontId="22" fillId="0" borderId="0" xfId="60" applyAlignment="1">
      <alignment horizontal="justify" vertical="top" wrapText="1"/>
    </xf>
    <xf numFmtId="0" fontId="22" fillId="0" borderId="0" xfId="0" applyFont="1" applyAlignment="1">
      <alignment horizontal="right" vertical="top"/>
    </xf>
    <xf numFmtId="0" fontId="22" fillId="0" borderId="0" xfId="60">
      <alignment horizontal="justify" vertical="top"/>
    </xf>
    <xf numFmtId="0" fontId="22" fillId="0" borderId="0" xfId="61" applyFont="1" applyAlignment="1">
      <alignment horizontal="justify" vertical="top"/>
    </xf>
    <xf numFmtId="0" fontId="22" fillId="0" borderId="0" xfId="0" applyFont="1" applyAlignment="1">
      <alignment horizontal="justify" vertical="center"/>
    </xf>
    <xf numFmtId="0" fontId="22" fillId="0" borderId="0" xfId="14" applyFont="1" applyAlignment="1">
      <alignment horizontal="justify" vertical="top" wrapText="1"/>
    </xf>
    <xf numFmtId="0" fontId="22" fillId="0" borderId="0" xfId="14" quotePrefix="1" applyFont="1" applyAlignment="1">
      <alignment horizontal="justify" vertical="top" wrapText="1"/>
    </xf>
    <xf numFmtId="0" fontId="22" fillId="0" borderId="0" xfId="14" quotePrefix="1" applyFont="1" applyAlignment="1">
      <alignment horizontal="justify" wrapText="1"/>
    </xf>
    <xf numFmtId="0" fontId="22" fillId="0" borderId="0" xfId="0" applyFont="1" applyAlignment="1">
      <alignment horizontal="justify" vertical="justify"/>
    </xf>
    <xf numFmtId="0" fontId="0" fillId="0" borderId="0" xfId="0" applyAlignment="1">
      <alignment horizontal="right" vertical="top"/>
    </xf>
    <xf numFmtId="49" fontId="51" fillId="6" borderId="13" xfId="1" applyNumberFormat="1" applyFont="1" applyFill="1" applyBorder="1" applyAlignment="1">
      <alignment horizontal="right" vertical="top"/>
    </xf>
    <xf numFmtId="0" fontId="24" fillId="6" borderId="14" xfId="1" applyFont="1" applyFill="1" applyBorder="1" applyAlignment="1">
      <alignment vertical="top" wrapText="1"/>
    </xf>
    <xf numFmtId="0" fontId="24" fillId="6" borderId="14" xfId="1" applyFont="1" applyFill="1" applyBorder="1" applyAlignment="1">
      <alignment horizontal="center" wrapText="1"/>
    </xf>
    <xf numFmtId="4" fontId="22" fillId="6" borderId="14" xfId="1" applyNumberFormat="1" applyFill="1" applyBorder="1" applyAlignment="1">
      <alignment horizontal="center"/>
    </xf>
    <xf numFmtId="0" fontId="22" fillId="6" borderId="14" xfId="1" applyFill="1" applyBorder="1" applyAlignment="1">
      <alignment horizontal="center"/>
    </xf>
    <xf numFmtId="4" fontId="24" fillId="6" borderId="15" xfId="1" applyNumberFormat="1" applyFont="1" applyFill="1" applyBorder="1" applyAlignment="1">
      <alignment horizontal="right"/>
    </xf>
    <xf numFmtId="49" fontId="35" fillId="0" borderId="0" xfId="1" applyNumberFormat="1" applyFont="1" applyAlignment="1">
      <alignment horizontal="left" vertical="top"/>
    </xf>
    <xf numFmtId="49" fontId="52" fillId="0" borderId="0" xfId="1" applyNumberFormat="1" applyFont="1" applyAlignment="1">
      <alignment horizontal="right" vertical="top"/>
    </xf>
    <xf numFmtId="2" fontId="52" fillId="0" borderId="0" xfId="0" applyNumberFormat="1" applyFont="1" applyAlignment="1">
      <alignment horizontal="justify" wrapText="1"/>
    </xf>
    <xf numFmtId="2" fontId="52" fillId="0" borderId="0" xfId="0" applyNumberFormat="1" applyFont="1" applyAlignment="1">
      <alignment horizontal="justify" vertical="top" wrapText="1"/>
    </xf>
    <xf numFmtId="2" fontId="62" fillId="0" borderId="0" xfId="0" applyNumberFormat="1" applyFont="1" applyAlignment="1">
      <alignment horizontal="justify" wrapText="1"/>
    </xf>
    <xf numFmtId="0" fontId="0" fillId="0" borderId="0" xfId="0" applyAlignment="1">
      <alignment horizontal="center" wrapText="1"/>
    </xf>
    <xf numFmtId="2" fontId="62" fillId="0" borderId="0" xfId="0" applyNumberFormat="1" applyFont="1" applyAlignment="1">
      <alignment horizontal="justify" vertical="top" wrapText="1"/>
    </xf>
    <xf numFmtId="2" fontId="53" fillId="0" borderId="0" xfId="0" applyNumberFormat="1" applyFont="1" applyAlignment="1">
      <alignment horizontal="justify" vertical="top" wrapText="1"/>
    </xf>
    <xf numFmtId="49" fontId="60" fillId="0" borderId="0" xfId="1" applyNumberFormat="1" applyFont="1" applyAlignment="1">
      <alignment horizontal="right" vertical="top"/>
    </xf>
    <xf numFmtId="0" fontId="52" fillId="0" borderId="0" xfId="1" applyFont="1" applyAlignment="1">
      <alignment vertical="top" wrapText="1"/>
    </xf>
    <xf numFmtId="0" fontId="45" fillId="0" borderId="0" xfId="0" applyFont="1" applyAlignment="1">
      <alignment horizontal="center" vertical="top" wrapText="1"/>
    </xf>
    <xf numFmtId="4" fontId="52" fillId="0" borderId="0" xfId="1" applyNumberFormat="1" applyFont="1" applyAlignment="1">
      <alignment horizontal="right"/>
    </xf>
    <xf numFmtId="4" fontId="58" fillId="0" borderId="0" xfId="0" applyNumberFormat="1" applyFont="1" applyAlignment="1">
      <alignment horizontal="right"/>
    </xf>
    <xf numFmtId="49" fontId="35" fillId="0" borderId="0" xfId="1" applyNumberFormat="1" applyFont="1" applyAlignment="1">
      <alignment horizontal="right" vertical="top"/>
    </xf>
    <xf numFmtId="171" fontId="22" fillId="0" borderId="0" xfId="62" applyNumberFormat="1" applyFont="1" applyAlignment="1">
      <alignment horizontal="justify" vertical="top" wrapText="1"/>
    </xf>
    <xf numFmtId="0" fontId="53" fillId="0" borderId="0" xfId="0" applyFont="1" applyAlignment="1">
      <alignment horizontal="justify" vertical="top"/>
    </xf>
    <xf numFmtId="2" fontId="52" fillId="0" borderId="0" xfId="0" applyNumberFormat="1" applyFont="1" applyAlignment="1">
      <alignment horizontal="justify" vertical="top"/>
    </xf>
    <xf numFmtId="4" fontId="51" fillId="6" borderId="15" xfId="1" applyNumberFormat="1" applyFont="1" applyFill="1" applyBorder="1" applyAlignment="1">
      <alignment horizontal="right" vertical="center"/>
    </xf>
    <xf numFmtId="49" fontId="61" fillId="0" borderId="0" xfId="1" applyNumberFormat="1" applyFont="1" applyAlignment="1">
      <alignment horizontal="right" vertical="top"/>
    </xf>
    <xf numFmtId="0" fontId="0" fillId="0" borderId="0" xfId="61" applyFont="1" applyAlignment="1">
      <alignment horizontal="justify" vertical="top" wrapText="1"/>
    </xf>
    <xf numFmtId="0" fontId="22" fillId="0" borderId="0" xfId="0" quotePrefix="1" applyFont="1" applyAlignment="1">
      <alignment horizontal="left" vertical="top" wrapText="1"/>
    </xf>
    <xf numFmtId="49" fontId="60" fillId="0" borderId="0" xfId="1" applyNumberFormat="1" applyFont="1" applyAlignment="1">
      <alignment horizontal="left" vertical="top"/>
    </xf>
    <xf numFmtId="0" fontId="39" fillId="0" borderId="0" xfId="0" quotePrefix="1" applyFont="1" applyAlignment="1">
      <alignment horizontal="justify" vertical="top" wrapText="1"/>
    </xf>
    <xf numFmtId="0" fontId="22" fillId="0" borderId="0" xfId="0" quotePrefix="1" applyFont="1" applyAlignment="1">
      <alignment horizontal="justify" vertical="top" wrapText="1"/>
    </xf>
    <xf numFmtId="4" fontId="24" fillId="0" borderId="0" xfId="1" applyNumberFormat="1" applyFont="1" applyAlignment="1">
      <alignment horizontal="right" vertical="top"/>
    </xf>
    <xf numFmtId="49" fontId="22" fillId="4" borderId="13" xfId="1" applyNumberFormat="1" applyFill="1" applyBorder="1" applyAlignment="1">
      <alignment horizontal="center" vertical="center"/>
    </xf>
    <xf numFmtId="0" fontId="24" fillId="4" borderId="14" xfId="1" applyFont="1" applyFill="1" applyBorder="1" applyAlignment="1">
      <alignment vertical="center"/>
    </xf>
    <xf numFmtId="0" fontId="22" fillId="4" borderId="14" xfId="1" applyFill="1" applyBorder="1" applyAlignment="1">
      <alignment horizontal="center" vertical="center" wrapText="1"/>
    </xf>
    <xf numFmtId="4" fontId="22" fillId="4" borderId="14" xfId="1" applyNumberFormat="1" applyFill="1" applyBorder="1" applyAlignment="1">
      <alignment horizontal="center" vertical="center" wrapText="1"/>
    </xf>
    <xf numFmtId="4" fontId="22" fillId="4" borderId="14" xfId="1" applyNumberFormat="1" applyFill="1" applyBorder="1" applyAlignment="1">
      <alignment horizontal="center" vertical="center"/>
    </xf>
    <xf numFmtId="4" fontId="22" fillId="4" borderId="15" xfId="0" applyNumberFormat="1" applyFont="1" applyFill="1" applyBorder="1" applyAlignment="1">
      <alignment horizontal="right" vertical="center" wrapText="1"/>
    </xf>
    <xf numFmtId="49" fontId="22" fillId="6" borderId="12" xfId="1" applyNumberFormat="1" applyFill="1" applyBorder="1" applyAlignment="1">
      <alignment horizontal="center" vertical="top"/>
    </xf>
    <xf numFmtId="0" fontId="24" fillId="6" borderId="12" xfId="1" applyFont="1" applyFill="1" applyBorder="1" applyAlignment="1">
      <alignment vertical="top"/>
    </xf>
    <xf numFmtId="4" fontId="24" fillId="6" borderId="12" xfId="1" applyNumberFormat="1" applyFont="1" applyFill="1" applyBorder="1" applyAlignment="1">
      <alignment vertical="top"/>
    </xf>
    <xf numFmtId="0" fontId="24" fillId="6" borderId="12" xfId="1" applyFont="1" applyFill="1" applyBorder="1" applyAlignment="1">
      <alignment horizontal="center" vertical="top"/>
    </xf>
    <xf numFmtId="0" fontId="24" fillId="6" borderId="12" xfId="1" applyFont="1" applyFill="1" applyBorder="1" applyAlignment="1">
      <alignment horizontal="right" vertical="top"/>
    </xf>
    <xf numFmtId="4" fontId="22" fillId="0" borderId="0" xfId="1" applyNumberFormat="1" applyAlignment="1">
      <alignment vertical="top"/>
    </xf>
    <xf numFmtId="0" fontId="0" fillId="0" borderId="0" xfId="1" applyFont="1" applyAlignment="1">
      <alignment horizontal="right" vertical="top"/>
    </xf>
    <xf numFmtId="49" fontId="22" fillId="0" borderId="0" xfId="1" applyNumberFormat="1" applyAlignment="1">
      <alignment horizontal="right" vertical="top"/>
    </xf>
    <xf numFmtId="0" fontId="0" fillId="0" borderId="0" xfId="21" applyFont="1" applyAlignment="1">
      <alignment vertical="top" wrapText="1"/>
    </xf>
    <xf numFmtId="4" fontId="22" fillId="0" borderId="0" xfId="21" applyNumberFormat="1" applyFont="1" applyAlignment="1">
      <alignment horizontal="right" vertical="top"/>
    </xf>
    <xf numFmtId="49" fontId="0" fillId="0" borderId="12" xfId="1" applyNumberFormat="1" applyFont="1" applyBorder="1" applyAlignment="1">
      <alignment horizontal="right" vertical="top"/>
    </xf>
    <xf numFmtId="0" fontId="0" fillId="0" borderId="12" xfId="21" applyFont="1" applyBorder="1" applyAlignment="1">
      <alignment vertical="top" wrapText="1"/>
    </xf>
    <xf numFmtId="0" fontId="22" fillId="0" borderId="12" xfId="1" applyBorder="1" applyAlignment="1">
      <alignment vertical="top"/>
    </xf>
    <xf numFmtId="4" fontId="22" fillId="0" borderId="12" xfId="1" applyNumberFormat="1" applyBorder="1" applyAlignment="1">
      <alignment vertical="top"/>
    </xf>
    <xf numFmtId="0" fontId="22" fillId="0" borderId="12" xfId="1" applyBorder="1" applyAlignment="1">
      <alignment horizontal="center" vertical="top"/>
    </xf>
    <xf numFmtId="4" fontId="22" fillId="0" borderId="12" xfId="21" applyNumberFormat="1" applyFont="1" applyBorder="1" applyAlignment="1">
      <alignment horizontal="right" vertical="top"/>
    </xf>
    <xf numFmtId="4" fontId="24" fillId="6" borderId="12" xfId="1" applyNumberFormat="1" applyFont="1" applyFill="1" applyBorder="1" applyAlignment="1">
      <alignment horizontal="right" vertical="top"/>
    </xf>
    <xf numFmtId="49" fontId="22" fillId="6" borderId="14" xfId="1" applyNumberFormat="1" applyFill="1" applyBorder="1" applyAlignment="1">
      <alignment horizontal="center" vertical="top"/>
    </xf>
    <xf numFmtId="0" fontId="22" fillId="6" borderId="14" xfId="1" applyFill="1" applyBorder="1" applyAlignment="1">
      <alignment vertical="top"/>
    </xf>
    <xf numFmtId="4" fontId="22" fillId="6" borderId="14" xfId="1" applyNumberFormat="1" applyFill="1" applyBorder="1" applyAlignment="1">
      <alignment vertical="top"/>
    </xf>
    <xf numFmtId="0" fontId="22" fillId="6" borderId="14" xfId="1" applyFill="1" applyBorder="1" applyAlignment="1">
      <alignment horizontal="center" vertical="top"/>
    </xf>
    <xf numFmtId="4" fontId="22" fillId="6" borderId="14" xfId="1" applyNumberFormat="1" applyFill="1" applyBorder="1" applyAlignment="1">
      <alignment horizontal="right" vertical="top"/>
    </xf>
    <xf numFmtId="49" fontId="22" fillId="4" borderId="13" xfId="1" applyNumberFormat="1" applyFill="1" applyBorder="1" applyAlignment="1">
      <alignment horizontal="center" vertical="top"/>
    </xf>
    <xf numFmtId="0" fontId="29" fillId="4" borderId="14" xfId="1" applyFont="1" applyFill="1" applyBorder="1" applyAlignment="1">
      <alignment vertical="top"/>
    </xf>
    <xf numFmtId="0" fontId="22" fillId="4" borderId="14" xfId="1" applyFill="1" applyBorder="1" applyAlignment="1">
      <alignment vertical="top"/>
    </xf>
    <xf numFmtId="4" fontId="22" fillId="4" borderId="14" xfId="1" applyNumberFormat="1" applyFill="1" applyBorder="1" applyAlignment="1">
      <alignment vertical="top"/>
    </xf>
    <xf numFmtId="0" fontId="22" fillId="4" borderId="14" xfId="1" applyFill="1" applyBorder="1" applyAlignment="1">
      <alignment horizontal="center" vertical="top"/>
    </xf>
    <xf numFmtId="4" fontId="29" fillId="4" borderId="15" xfId="1" applyNumberFormat="1" applyFont="1" applyFill="1" applyBorder="1" applyAlignment="1">
      <alignment horizontal="right" vertical="top"/>
    </xf>
    <xf numFmtId="4" fontId="22" fillId="0" borderId="0" xfId="0" applyNumberFormat="1" applyFont="1" applyAlignment="1" applyProtection="1">
      <alignment horizontal="right" wrapText="1"/>
      <protection locked="0"/>
    </xf>
    <xf numFmtId="4" fontId="0" fillId="0" borderId="0" xfId="0" applyNumberFormat="1" applyAlignment="1" applyProtection="1">
      <alignment horizontal="right" wrapText="1"/>
      <protection locked="0"/>
    </xf>
    <xf numFmtId="4" fontId="22" fillId="0" borderId="0" xfId="1" applyNumberFormat="1" applyAlignment="1" applyProtection="1">
      <alignment horizontal="right"/>
      <protection locked="0"/>
    </xf>
    <xf numFmtId="4" fontId="22" fillId="0" borderId="0" xfId="1" applyNumberFormat="1" applyAlignment="1" applyProtection="1">
      <alignment horizontal="right" vertical="top"/>
      <protection locked="0"/>
    </xf>
    <xf numFmtId="4" fontId="52" fillId="0" borderId="0" xfId="0" applyNumberFormat="1" applyFont="1" applyAlignment="1" applyProtection="1">
      <alignment horizontal="right"/>
      <protection locked="0"/>
    </xf>
    <xf numFmtId="0" fontId="26" fillId="0" borderId="0" xfId="38" applyFont="1"/>
    <xf numFmtId="0" fontId="24" fillId="4" borderId="3" xfId="1" applyFont="1" applyFill="1" applyBorder="1" applyAlignment="1">
      <alignment horizontal="center" vertical="center"/>
    </xf>
    <xf numFmtId="0" fontId="33" fillId="4" borderId="1" xfId="1" applyFont="1" applyFill="1" applyBorder="1" applyAlignment="1">
      <alignment horizontal="center" vertical="top" wrapText="1" shrinkToFit="1"/>
    </xf>
    <xf numFmtId="0" fontId="33" fillId="4" borderId="2" xfId="1" applyFont="1" applyFill="1" applyBorder="1" applyAlignment="1">
      <alignment horizontal="center" vertical="top" wrapText="1" shrinkToFit="1"/>
    </xf>
    <xf numFmtId="0" fontId="34" fillId="0" borderId="0" xfId="1" applyFont="1" applyAlignment="1">
      <alignment horizontal="left"/>
    </xf>
    <xf numFmtId="0" fontId="29" fillId="5" borderId="13" xfId="1" quotePrefix="1" applyFont="1" applyFill="1" applyBorder="1" applyAlignment="1">
      <alignment horizontal="right" vertical="center"/>
    </xf>
    <xf numFmtId="0" fontId="22" fillId="5" borderId="14" xfId="1" applyFill="1" applyBorder="1" applyAlignment="1">
      <alignment vertical="center"/>
    </xf>
    <xf numFmtId="0" fontId="22" fillId="5" borderId="15" xfId="1" applyFill="1" applyBorder="1" applyAlignment="1">
      <alignment horizontal="right" vertical="center"/>
    </xf>
    <xf numFmtId="0" fontId="34" fillId="0" borderId="0" xfId="1" applyFont="1" applyAlignment="1">
      <alignment horizontal="center"/>
    </xf>
    <xf numFmtId="2" fontId="22" fillId="0" borderId="0" xfId="1" applyNumberFormat="1" applyAlignment="1">
      <alignment horizontal="center"/>
    </xf>
    <xf numFmtId="4" fontId="24" fillId="0" borderId="0" xfId="1" applyNumberFormat="1" applyFont="1" applyAlignment="1">
      <alignment horizontal="center"/>
    </xf>
    <xf numFmtId="4" fontId="51" fillId="0" borderId="0" xfId="1" applyNumberFormat="1" applyFont="1" applyAlignment="1">
      <alignment horizontal="right" vertical="top"/>
    </xf>
    <xf numFmtId="0" fontId="24" fillId="6" borderId="13" xfId="1" applyFont="1" applyFill="1" applyBorder="1" applyAlignment="1">
      <alignment horizontal="right"/>
    </xf>
    <xf numFmtId="0" fontId="24" fillId="6" borderId="14" xfId="1" applyFont="1" applyFill="1" applyBorder="1"/>
    <xf numFmtId="0" fontId="22" fillId="6" borderId="14" xfId="1" applyFill="1" applyBorder="1"/>
    <xf numFmtId="0" fontId="22" fillId="6" borderId="15" xfId="1" applyFill="1" applyBorder="1" applyAlignment="1">
      <alignment horizontal="right"/>
    </xf>
    <xf numFmtId="0" fontId="49" fillId="0" borderId="0" xfId="0" applyFont="1" applyAlignment="1">
      <alignment horizontal="justify" vertical="top" wrapText="1"/>
    </xf>
    <xf numFmtId="0" fontId="22" fillId="0" borderId="0" xfId="63" applyAlignment="1">
      <alignment horizontal="justify" vertical="top" wrapText="1"/>
    </xf>
    <xf numFmtId="0" fontId="22" fillId="0" borderId="0" xfId="63" quotePrefix="1" applyAlignment="1">
      <alignment horizontal="justify" vertical="top" wrapText="1"/>
    </xf>
    <xf numFmtId="0" fontId="0" fillId="0" borderId="0" xfId="63" quotePrefix="1" applyFont="1" applyAlignment="1">
      <alignment horizontal="justify" vertical="top" wrapText="1"/>
    </xf>
    <xf numFmtId="0" fontId="22" fillId="0" borderId="0" xfId="64" quotePrefix="1" applyAlignment="1">
      <alignment horizontal="justify" vertical="top" wrapText="1"/>
    </xf>
    <xf numFmtId="0" fontId="0" fillId="0" borderId="0" xfId="64" quotePrefix="1" applyFont="1" applyAlignment="1">
      <alignment horizontal="justify" vertical="top" wrapText="1"/>
    </xf>
    <xf numFmtId="0" fontId="52" fillId="0" borderId="0" xfId="63" applyFont="1" applyAlignment="1">
      <alignment horizontal="justify" vertical="top" wrapText="1"/>
    </xf>
    <xf numFmtId="0" fontId="56" fillId="0" borderId="0" xfId="0" applyFont="1" applyAlignment="1">
      <alignment horizontal="justify" vertical="top" wrapText="1"/>
    </xf>
    <xf numFmtId="49" fontId="73" fillId="0" borderId="0" xfId="20" applyNumberFormat="1" applyFont="1" applyAlignment="1">
      <alignment horizontal="justify" vertical="top" wrapText="1"/>
    </xf>
    <xf numFmtId="49" fontId="19" fillId="0" borderId="0" xfId="20" applyNumberFormat="1" applyFont="1" applyAlignment="1">
      <alignment horizontal="justify" vertical="top" wrapText="1"/>
    </xf>
    <xf numFmtId="16" fontId="51" fillId="6" borderId="13" xfId="1" quotePrefix="1" applyNumberFormat="1" applyFont="1" applyFill="1" applyBorder="1" applyAlignment="1">
      <alignment horizontal="right" vertical="top"/>
    </xf>
    <xf numFmtId="2" fontId="22" fillId="6" borderId="14" xfId="1" applyNumberFormat="1" applyFill="1" applyBorder="1" applyAlignment="1">
      <alignment horizontal="center"/>
    </xf>
    <xf numFmtId="4" fontId="24" fillId="6" borderId="14" xfId="1" applyNumberFormat="1" applyFont="1" applyFill="1" applyBorder="1" applyAlignment="1">
      <alignment horizontal="center"/>
    </xf>
    <xf numFmtId="4" fontId="51" fillId="6" borderId="15" xfId="1" applyNumberFormat="1" applyFont="1" applyFill="1" applyBorder="1" applyAlignment="1">
      <alignment horizontal="right" vertical="top"/>
    </xf>
    <xf numFmtId="0" fontId="24" fillId="6" borderId="10" xfId="1" quotePrefix="1" applyFont="1" applyFill="1" applyBorder="1" applyAlignment="1">
      <alignment horizontal="right"/>
    </xf>
    <xf numFmtId="0" fontId="24" fillId="6" borderId="10" xfId="1" applyFont="1" applyFill="1" applyBorder="1"/>
    <xf numFmtId="0" fontId="22" fillId="6" borderId="10" xfId="1" applyFill="1" applyBorder="1"/>
    <xf numFmtId="0" fontId="22" fillId="6" borderId="10" xfId="1" applyFill="1" applyBorder="1" applyAlignment="1">
      <alignment horizontal="right"/>
    </xf>
    <xf numFmtId="0" fontId="73" fillId="0" borderId="0" xfId="65" applyFont="1" applyAlignment="1">
      <alignment horizontal="justify" vertical="top" wrapText="1"/>
    </xf>
    <xf numFmtId="49" fontId="22" fillId="0" borderId="0" xfId="63" applyNumberFormat="1" applyAlignment="1">
      <alignment horizontal="justify" vertical="top" wrapText="1"/>
    </xf>
    <xf numFmtId="0" fontId="19" fillId="0" borderId="0" xfId="65" applyFont="1" applyAlignment="1">
      <alignment horizontal="justify" vertical="top" wrapText="1"/>
    </xf>
    <xf numFmtId="0" fontId="22" fillId="0" borderId="0" xfId="66" applyFont="1" applyAlignment="1">
      <alignment horizontal="justify" vertical="top" wrapText="1"/>
    </xf>
    <xf numFmtId="0" fontId="19" fillId="0" borderId="0" xfId="13" applyFont="1" applyAlignment="1">
      <alignment horizontal="justify" vertical="top" wrapText="1"/>
    </xf>
    <xf numFmtId="0" fontId="52" fillId="0" borderId="0" xfId="65" applyFont="1" applyAlignment="1">
      <alignment horizontal="justify" vertical="top" wrapText="1"/>
    </xf>
    <xf numFmtId="0" fontId="22" fillId="0" borderId="0" xfId="65" applyFont="1" applyAlignment="1">
      <alignment horizontal="justify" vertical="top" wrapText="1"/>
    </xf>
    <xf numFmtId="0" fontId="63" fillId="0" borderId="0" xfId="0" applyFont="1" applyAlignment="1">
      <alignment horizontal="justify" vertical="top" wrapText="1"/>
    </xf>
    <xf numFmtId="0" fontId="38" fillId="0" borderId="0" xfId="0" applyFont="1" applyAlignment="1">
      <alignment horizontal="justify" vertical="top" wrapText="1"/>
    </xf>
    <xf numFmtId="0" fontId="52" fillId="0" borderId="0" xfId="64" applyFont="1" applyAlignment="1">
      <alignment horizontal="justify" vertical="top" wrapText="1"/>
    </xf>
    <xf numFmtId="0" fontId="22" fillId="0" borderId="0" xfId="64" applyAlignment="1">
      <alignment horizontal="justify" vertical="top" wrapText="1"/>
    </xf>
    <xf numFmtId="0" fontId="52" fillId="0" borderId="0" xfId="67" applyFont="1" applyAlignment="1">
      <alignment horizontal="justify" vertical="top" wrapText="1"/>
    </xf>
    <xf numFmtId="0" fontId="22" fillId="0" borderId="0" xfId="67" applyAlignment="1">
      <alignment horizontal="justify" vertical="top" wrapText="1"/>
    </xf>
    <xf numFmtId="0" fontId="24" fillId="6" borderId="13" xfId="1" quotePrefix="1" applyFont="1" applyFill="1" applyBorder="1" applyAlignment="1">
      <alignment horizontal="right"/>
    </xf>
    <xf numFmtId="0" fontId="63" fillId="0" borderId="0" xfId="0" applyFont="1" applyAlignment="1">
      <alignment horizontal="justify" vertical="top"/>
    </xf>
    <xf numFmtId="0" fontId="38" fillId="0" borderId="0" xfId="0" applyFont="1" applyAlignment="1">
      <alignment horizontal="justify" vertical="top"/>
    </xf>
    <xf numFmtId="49" fontId="22" fillId="0" borderId="0" xfId="64" applyNumberFormat="1" applyAlignment="1">
      <alignment horizontal="justify" vertical="top" wrapText="1"/>
    </xf>
    <xf numFmtId="49" fontId="22" fillId="0" borderId="0" xfId="64" applyNumberFormat="1" applyAlignment="1">
      <alignment horizontal="left" vertical="top" wrapText="1"/>
    </xf>
    <xf numFmtId="0" fontId="73" fillId="0" borderId="0" xfId="68" applyFont="1" applyAlignment="1">
      <alignment horizontal="justify" vertical="top"/>
    </xf>
    <xf numFmtId="0" fontId="19" fillId="0" borderId="0" xfId="68" applyFont="1" applyAlignment="1">
      <alignment horizontal="justify" vertical="top"/>
    </xf>
    <xf numFmtId="1" fontId="22" fillId="0" borderId="0" xfId="1" applyNumberFormat="1" applyAlignment="1">
      <alignment horizontal="center" vertical="top" wrapText="1"/>
    </xf>
    <xf numFmtId="0" fontId="0" fillId="0" borderId="0" xfId="0" applyAlignment="1">
      <alignment horizontal="justify" vertical="top" wrapText="1"/>
    </xf>
    <xf numFmtId="0" fontId="51" fillId="6" borderId="13" xfId="1" applyFont="1" applyFill="1" applyBorder="1" applyAlignment="1">
      <alignment horizontal="right" vertical="top"/>
    </xf>
    <xf numFmtId="0" fontId="51" fillId="6" borderId="13" xfId="1" applyFont="1" applyFill="1" applyBorder="1" applyAlignment="1">
      <alignment horizontal="right" vertical="center"/>
    </xf>
    <xf numFmtId="0" fontId="24" fillId="6" borderId="14" xfId="1" applyFont="1" applyFill="1" applyBorder="1" applyAlignment="1">
      <alignment horizontal="left" vertical="center"/>
    </xf>
    <xf numFmtId="0" fontId="0" fillId="6" borderId="14" xfId="0" applyFill="1" applyBorder="1" applyAlignment="1">
      <alignment horizontal="center" vertical="center" wrapText="1"/>
    </xf>
    <xf numFmtId="4" fontId="22" fillId="6" borderId="14" xfId="1" applyNumberFormat="1" applyFill="1" applyBorder="1" applyAlignment="1">
      <alignment horizontal="center" vertical="center" wrapText="1"/>
    </xf>
    <xf numFmtId="4" fontId="22" fillId="6" borderId="15" xfId="1" applyNumberFormat="1" applyFill="1" applyBorder="1" applyAlignment="1">
      <alignment horizontal="right" vertical="center"/>
    </xf>
    <xf numFmtId="4" fontId="52" fillId="0" borderId="0" xfId="0" applyNumberFormat="1" applyFont="1" applyAlignment="1">
      <alignment horizontal="justify" vertical="top" wrapText="1"/>
    </xf>
    <xf numFmtId="49" fontId="22" fillId="0" borderId="0" xfId="0" applyNumberFormat="1" applyFont="1" applyAlignment="1">
      <alignment horizontal="left" vertical="top" wrapText="1"/>
    </xf>
    <xf numFmtId="4" fontId="73" fillId="0" borderId="0" xfId="0" applyNumberFormat="1" applyFont="1" applyAlignment="1">
      <alignment horizontal="justify" vertical="top" wrapText="1"/>
    </xf>
    <xf numFmtId="0" fontId="22" fillId="0" borderId="0" xfId="70" applyFont="1" applyAlignment="1">
      <alignment horizontal="justify" vertical="top" wrapText="1"/>
    </xf>
    <xf numFmtId="0" fontId="22" fillId="0" borderId="0" xfId="0" applyFont="1" applyAlignment="1">
      <alignment horizontal="justify" wrapText="1"/>
    </xf>
    <xf numFmtId="2" fontId="22" fillId="6" borderId="14" xfId="1" applyNumberFormat="1" applyFill="1" applyBorder="1" applyAlignment="1">
      <alignment horizontal="center" vertical="center"/>
    </xf>
    <xf numFmtId="4" fontId="24" fillId="6" borderId="14" xfId="1" applyNumberFormat="1" applyFont="1" applyFill="1" applyBorder="1" applyAlignment="1">
      <alignment horizontal="center" vertical="center"/>
    </xf>
    <xf numFmtId="2" fontId="0" fillId="0" borderId="0" xfId="1" applyNumberFormat="1" applyFont="1" applyAlignment="1">
      <alignment horizontal="center" vertical="top"/>
    </xf>
    <xf numFmtId="4" fontId="24" fillId="0" borderId="0" xfId="1" applyNumberFormat="1" applyFont="1" applyAlignment="1">
      <alignment horizontal="center" vertical="top"/>
    </xf>
    <xf numFmtId="4" fontId="51" fillId="0" borderId="0" xfId="1" applyNumberFormat="1" applyFont="1" applyAlignment="1">
      <alignment horizontal="right"/>
    </xf>
    <xf numFmtId="169" fontId="22" fillId="0" borderId="0" xfId="0" applyNumberFormat="1" applyFont="1" applyAlignment="1">
      <alignment horizontal="right"/>
    </xf>
    <xf numFmtId="169" fontId="22" fillId="0" borderId="0" xfId="55" applyNumberFormat="1" applyFont="1" applyBorder="1" applyAlignment="1" applyProtection="1">
      <alignment horizontal="right"/>
    </xf>
    <xf numFmtId="0" fontId="39" fillId="0" borderId="0" xfId="64" applyFont="1" applyAlignment="1">
      <alignment horizontal="justify" vertical="top" wrapText="1"/>
    </xf>
    <xf numFmtId="169" fontId="22" fillId="0" borderId="0" xfId="0" applyNumberFormat="1" applyFont="1" applyAlignment="1">
      <alignment horizontal="right" vertical="top"/>
    </xf>
    <xf numFmtId="169" fontId="22" fillId="0" borderId="0" xfId="55" applyNumberFormat="1" applyFont="1" applyBorder="1" applyAlignment="1" applyProtection="1">
      <alignment horizontal="right" vertical="top"/>
    </xf>
    <xf numFmtId="49" fontId="52" fillId="0" borderId="0" xfId="0" applyNumberFormat="1" applyFont="1" applyAlignment="1">
      <alignment horizontal="justify" vertical="top" wrapText="1"/>
    </xf>
    <xf numFmtId="0" fontId="0" fillId="0" borderId="0" xfId="0" quotePrefix="1" applyAlignment="1">
      <alignment horizontal="justify" vertical="top" wrapText="1"/>
    </xf>
    <xf numFmtId="0" fontId="52" fillId="0" borderId="0" xfId="71" applyAlignment="1">
      <alignment horizontal="justify" vertical="top" wrapText="1"/>
    </xf>
    <xf numFmtId="0" fontId="72" fillId="0" borderId="0" xfId="64" applyFont="1" applyAlignment="1">
      <alignment horizontal="justify" vertical="top" wrapText="1"/>
    </xf>
    <xf numFmtId="49" fontId="52" fillId="0" borderId="0" xfId="63" applyNumberFormat="1" applyFont="1" applyAlignment="1">
      <alignment horizontal="justify" vertical="center" wrapText="1"/>
    </xf>
    <xf numFmtId="49" fontId="22" fillId="0" borderId="0" xfId="63" applyNumberFormat="1" applyAlignment="1">
      <alignment horizontal="justify" vertical="center" wrapText="1"/>
    </xf>
    <xf numFmtId="0" fontId="63" fillId="0" borderId="0" xfId="69" applyFont="1" applyAlignment="1">
      <alignment horizontal="left" vertical="top" wrapText="1"/>
    </xf>
    <xf numFmtId="4" fontId="52" fillId="0" borderId="0" xfId="0" applyNumberFormat="1" applyFont="1" applyAlignment="1">
      <alignment horizontal="right" vertical="center" wrapText="1"/>
    </xf>
    <xf numFmtId="0" fontId="63" fillId="0" borderId="0" xfId="0" applyFont="1" applyAlignment="1">
      <alignment horizontal="right" vertical="top" wrapText="1"/>
    </xf>
    <xf numFmtId="4" fontId="63" fillId="0" borderId="0" xfId="0" applyNumberFormat="1" applyFont="1" applyAlignment="1">
      <alignment horizontal="right" vertical="top" wrapText="1"/>
    </xf>
    <xf numFmtId="4" fontId="52" fillId="0" borderId="0" xfId="71" applyNumberFormat="1" applyAlignment="1">
      <alignment horizontal="right" vertical="center" wrapText="1"/>
    </xf>
    <xf numFmtId="4" fontId="73" fillId="0" borderId="0" xfId="71" applyNumberFormat="1" applyFont="1" applyAlignment="1">
      <alignment horizontal="right" vertical="top" wrapText="1"/>
    </xf>
    <xf numFmtId="49" fontId="38" fillId="0" borderId="0" xfId="69" applyNumberFormat="1" applyFont="1" applyAlignment="1">
      <alignment horizontal="left" vertical="top" wrapText="1"/>
    </xf>
    <xf numFmtId="49" fontId="22" fillId="0" borderId="0" xfId="0" applyNumberFormat="1" applyFont="1" applyAlignment="1">
      <alignment horizontal="justify" vertical="top" wrapText="1"/>
    </xf>
    <xf numFmtId="49" fontId="22" fillId="0" borderId="0" xfId="0" quotePrefix="1" applyNumberFormat="1" applyFont="1" applyAlignment="1">
      <alignment horizontal="justify" vertical="top" wrapText="1"/>
    </xf>
    <xf numFmtId="0" fontId="22" fillId="0" borderId="0" xfId="26" applyFont="1" applyAlignment="1">
      <alignment horizontal="justify" vertical="top" wrapText="1"/>
    </xf>
    <xf numFmtId="49" fontId="52" fillId="0" borderId="0" xfId="0" applyNumberFormat="1" applyFont="1" applyAlignment="1">
      <alignment horizontal="justify" vertical="center" wrapText="1"/>
    </xf>
    <xf numFmtId="49" fontId="0" fillId="0" borderId="0" xfId="0" applyNumberFormat="1" applyAlignment="1">
      <alignment horizontal="justify" vertical="top" wrapText="1"/>
    </xf>
    <xf numFmtId="0" fontId="52" fillId="0" borderId="0" xfId="64" applyFont="1" applyAlignment="1">
      <alignment horizontal="justify" wrapText="1"/>
    </xf>
    <xf numFmtId="49" fontId="52" fillId="0" borderId="0" xfId="72" applyNumberFormat="1" applyAlignment="1">
      <alignment horizontal="justify" vertical="center" wrapText="1"/>
    </xf>
    <xf numFmtId="49" fontId="52" fillId="0" borderId="0" xfId="72" applyNumberFormat="1" applyAlignment="1">
      <alignment horizontal="left" vertical="top" wrapText="1"/>
    </xf>
    <xf numFmtId="0" fontId="22" fillId="0" borderId="0" xfId="4" applyAlignment="1">
      <alignment horizontal="justify" vertical="top" wrapText="1"/>
    </xf>
    <xf numFmtId="0" fontId="22" fillId="4" borderId="13" xfId="1" applyFill="1" applyBorder="1" applyAlignment="1">
      <alignment horizontal="center" vertical="top"/>
    </xf>
    <xf numFmtId="0" fontId="24" fillId="4" borderId="14" xfId="1" applyFont="1" applyFill="1" applyBorder="1" applyAlignment="1">
      <alignment vertical="top" wrapText="1"/>
    </xf>
    <xf numFmtId="2" fontId="22" fillId="4" borderId="14" xfId="1" applyNumberFormat="1" applyFill="1" applyBorder="1" applyAlignment="1">
      <alignment horizontal="center"/>
    </xf>
    <xf numFmtId="0" fontId="22" fillId="4" borderId="14" xfId="1" applyFill="1" applyBorder="1" applyAlignment="1">
      <alignment horizontal="center"/>
    </xf>
    <xf numFmtId="4" fontId="24" fillId="4" borderId="14" xfId="1" applyNumberFormat="1" applyFont="1" applyFill="1" applyBorder="1" applyAlignment="1">
      <alignment horizontal="center"/>
    </xf>
    <xf numFmtId="4" fontId="51" fillId="4" borderId="15" xfId="1" applyNumberFormat="1" applyFont="1" applyFill="1" applyBorder="1" applyAlignment="1">
      <alignment horizontal="right" vertical="top"/>
    </xf>
    <xf numFmtId="0" fontId="24" fillId="6" borderId="12" xfId="1" applyFont="1" applyFill="1" applyBorder="1" applyAlignment="1">
      <alignment horizontal="left" vertical="top" wrapText="1"/>
    </xf>
    <xf numFmtId="0" fontId="51" fillId="6" borderId="12" xfId="1" applyFont="1" applyFill="1" applyBorder="1" applyAlignment="1">
      <alignment vertical="top"/>
    </xf>
    <xf numFmtId="0" fontId="51" fillId="6" borderId="12" xfId="1" applyFont="1" applyFill="1" applyBorder="1" applyAlignment="1">
      <alignment horizontal="center" vertical="top"/>
    </xf>
    <xf numFmtId="0" fontId="35" fillId="0" borderId="0" xfId="1" applyFont="1" applyAlignment="1">
      <alignment horizontal="left" vertical="top"/>
    </xf>
    <xf numFmtId="0" fontId="0" fillId="0" borderId="0" xfId="1" applyFont="1" applyAlignment="1">
      <alignment vertical="top" wrapText="1"/>
    </xf>
    <xf numFmtId="2" fontId="22" fillId="0" borderId="0" xfId="1" applyNumberFormat="1" applyAlignment="1">
      <alignment horizontal="center" vertical="top"/>
    </xf>
    <xf numFmtId="0" fontId="0" fillId="0" borderId="0" xfId="1" applyFont="1" applyAlignment="1">
      <alignment vertical="top"/>
    </xf>
    <xf numFmtId="16" fontId="0" fillId="0" borderId="0" xfId="1" applyNumberFormat="1" applyFont="1" applyAlignment="1">
      <alignment horizontal="right" vertical="top"/>
    </xf>
    <xf numFmtId="16" fontId="22" fillId="6" borderId="14" xfId="1" applyNumberFormat="1" applyFill="1" applyBorder="1" applyAlignment="1">
      <alignment horizontal="center" vertical="top"/>
    </xf>
    <xf numFmtId="0" fontId="24" fillId="6" borderId="14" xfId="1" applyFont="1" applyFill="1" applyBorder="1" applyAlignment="1">
      <alignment vertical="top"/>
    </xf>
    <xf numFmtId="0" fontId="24" fillId="6" borderId="14" xfId="1" applyFont="1" applyFill="1" applyBorder="1" applyAlignment="1">
      <alignment horizontal="center" vertical="top"/>
    </xf>
    <xf numFmtId="4" fontId="24" fillId="6" borderId="14" xfId="1" applyNumberFormat="1" applyFont="1" applyFill="1" applyBorder="1" applyAlignment="1">
      <alignment horizontal="right"/>
    </xf>
    <xf numFmtId="0" fontId="0" fillId="6" borderId="14" xfId="1" applyFont="1" applyFill="1" applyBorder="1" applyAlignment="1">
      <alignment vertical="top"/>
    </xf>
    <xf numFmtId="4" fontId="22" fillId="6" borderId="14" xfId="1" applyNumberFormat="1" applyFill="1" applyBorder="1" applyAlignment="1">
      <alignment horizontal="right"/>
    </xf>
    <xf numFmtId="0" fontId="22" fillId="4" borderId="13" xfId="1" applyFill="1" applyBorder="1" applyAlignment="1">
      <alignment horizontal="center" vertical="center"/>
    </xf>
    <xf numFmtId="0" fontId="24" fillId="4" borderId="14" xfId="1" applyFont="1" applyFill="1" applyBorder="1" applyAlignment="1">
      <alignment vertical="center" wrapText="1"/>
    </xf>
    <xf numFmtId="0" fontId="22" fillId="4" borderId="14" xfId="1" applyFill="1" applyBorder="1" applyAlignment="1">
      <alignment vertical="center"/>
    </xf>
    <xf numFmtId="0" fontId="22" fillId="4" borderId="14" xfId="1" applyFill="1" applyBorder="1" applyAlignment="1">
      <alignment horizontal="center" vertical="center"/>
    </xf>
    <xf numFmtId="4" fontId="29" fillId="4" borderId="14" xfId="1" applyNumberFormat="1" applyFont="1" applyFill="1" applyBorder="1" applyAlignment="1">
      <alignment vertical="center"/>
    </xf>
    <xf numFmtId="4" fontId="29" fillId="4" borderId="15" xfId="1" applyNumberFormat="1" applyFont="1" applyFill="1" applyBorder="1" applyAlignment="1">
      <alignment horizontal="right" vertical="center"/>
    </xf>
    <xf numFmtId="0" fontId="26" fillId="0" borderId="0" xfId="50" applyFont="1"/>
    <xf numFmtId="0" fontId="39" fillId="0" borderId="0" xfId="1" applyFont="1"/>
    <xf numFmtId="0" fontId="52" fillId="5" borderId="14" xfId="1" applyFont="1" applyFill="1" applyBorder="1" applyAlignment="1">
      <alignment horizontal="right" vertical="center"/>
    </xf>
    <xf numFmtId="0" fontId="24" fillId="5" borderId="15" xfId="0" applyFont="1" applyFill="1" applyBorder="1" applyAlignment="1">
      <alignment horizontal="center" vertical="center" wrapText="1" shrinkToFit="1"/>
    </xf>
    <xf numFmtId="0" fontId="51" fillId="0" borderId="0" xfId="1" quotePrefix="1" applyFont="1" applyAlignment="1">
      <alignment horizontal="right" vertical="center"/>
    </xf>
    <xf numFmtId="0" fontId="51" fillId="0" borderId="0" xfId="1" applyFont="1" applyAlignment="1">
      <alignment vertical="center"/>
    </xf>
    <xf numFmtId="0" fontId="52" fillId="0" borderId="0" xfId="1" applyFont="1" applyAlignment="1">
      <alignment vertical="center"/>
    </xf>
    <xf numFmtId="0" fontId="52" fillId="0" borderId="0" xfId="1" applyFont="1" applyAlignment="1">
      <alignment horizontal="right" vertical="center"/>
    </xf>
    <xf numFmtId="0" fontId="24" fillId="0" borderId="0" xfId="0" applyFont="1" applyAlignment="1">
      <alignment horizontal="center" vertical="center" wrapText="1" shrinkToFit="1"/>
    </xf>
    <xf numFmtId="0" fontId="75" fillId="0" borderId="0" xfId="0" applyFont="1" applyAlignment="1">
      <alignment vertical="top" wrapText="1"/>
    </xf>
    <xf numFmtId="0" fontId="34" fillId="0" borderId="0" xfId="0" applyFont="1"/>
    <xf numFmtId="0" fontId="24" fillId="0" borderId="0" xfId="0" applyFont="1" applyAlignment="1">
      <alignment vertical="center" wrapText="1"/>
    </xf>
    <xf numFmtId="0" fontId="24" fillId="0" borderId="0" xfId="0" applyFont="1" applyAlignment="1">
      <alignment horizontal="center" vertical="center" wrapText="1"/>
    </xf>
    <xf numFmtId="0" fontId="24" fillId="0" borderId="0" xfId="0" applyFont="1" applyAlignment="1">
      <alignment horizontal="center" wrapText="1" shrinkToFit="1"/>
    </xf>
    <xf numFmtId="0" fontId="22" fillId="6" borderId="14" xfId="1" applyFill="1" applyBorder="1" applyAlignment="1">
      <alignment horizontal="right" vertical="center"/>
    </xf>
    <xf numFmtId="0" fontId="24" fillId="6" borderId="15" xfId="0" applyFont="1" applyFill="1" applyBorder="1" applyAlignment="1">
      <alignment horizontal="center" wrapText="1" shrinkToFit="1"/>
    </xf>
    <xf numFmtId="0" fontId="22" fillId="0" borderId="0" xfId="0" applyFont="1" applyAlignment="1">
      <alignment horizontal="center" vertical="center" wrapText="1"/>
    </xf>
    <xf numFmtId="4" fontId="22" fillId="0" borderId="0" xfId="0" applyNumberFormat="1" applyFont="1" applyAlignment="1">
      <alignment horizontal="right" vertical="center" wrapText="1"/>
    </xf>
    <xf numFmtId="14" fontId="22" fillId="0" borderId="0" xfId="0" applyNumberFormat="1" applyFont="1" applyAlignment="1">
      <alignment horizontal="center" vertical="top" wrapText="1"/>
    </xf>
    <xf numFmtId="0" fontId="22" fillId="0" borderId="0" xfId="0" applyFont="1" applyAlignment="1">
      <alignment horizontal="center" vertical="top"/>
    </xf>
    <xf numFmtId="4" fontId="22" fillId="0" borderId="0" xfId="0" applyNumberFormat="1" applyFont="1" applyAlignment="1">
      <alignment horizontal="right" vertical="top"/>
    </xf>
    <xf numFmtId="4" fontId="22" fillId="0" borderId="0" xfId="0" applyNumberFormat="1" applyFont="1" applyAlignment="1">
      <alignment horizontal="right" vertical="top" shrinkToFit="1"/>
    </xf>
    <xf numFmtId="14" fontId="24" fillId="0" borderId="0" xfId="0" quotePrefix="1" applyNumberFormat="1" applyFont="1" applyAlignment="1">
      <alignment horizontal="center" vertical="top" wrapText="1"/>
    </xf>
    <xf numFmtId="0" fontId="76" fillId="0" borderId="0" xfId="0" applyFont="1" applyAlignment="1">
      <alignment horizontal="justify" vertical="top"/>
    </xf>
    <xf numFmtId="4" fontId="0" fillId="0" borderId="0" xfId="0" applyNumberFormat="1" applyAlignment="1">
      <alignment horizontal="right" shrinkToFit="1"/>
    </xf>
    <xf numFmtId="14" fontId="24" fillId="0" borderId="0" xfId="0" quotePrefix="1" applyNumberFormat="1" applyFont="1" applyAlignment="1">
      <alignment horizontal="right" vertical="top" wrapText="1"/>
    </xf>
    <xf numFmtId="0" fontId="38" fillId="0" borderId="0" xfId="0" applyFont="1" applyAlignment="1">
      <alignment horizontal="center" vertical="top"/>
    </xf>
    <xf numFmtId="2" fontId="38" fillId="0" borderId="0" xfId="0" applyNumberFormat="1" applyFont="1" applyAlignment="1">
      <alignment vertical="top"/>
    </xf>
    <xf numFmtId="4" fontId="38" fillId="0" borderId="0" xfId="0" applyNumberFormat="1" applyFont="1" applyAlignment="1">
      <alignment horizontal="right" vertical="top" shrinkToFit="1"/>
    </xf>
    <xf numFmtId="0" fontId="52" fillId="0" borderId="0" xfId="0" applyFont="1" applyAlignment="1">
      <alignment horizontal="center" vertical="top"/>
    </xf>
    <xf numFmtId="4" fontId="0" fillId="0" borderId="0" xfId="0" applyNumberFormat="1" applyAlignment="1">
      <alignment horizontal="right" vertical="top" shrinkToFit="1"/>
    </xf>
    <xf numFmtId="4" fontId="0" fillId="0" borderId="0" xfId="0" applyNumberFormat="1" applyAlignment="1">
      <alignment horizontal="right" vertical="top"/>
    </xf>
    <xf numFmtId="0" fontId="24" fillId="0" borderId="0" xfId="0" applyFont="1" applyAlignment="1">
      <alignment horizontal="center" vertical="top" wrapText="1"/>
    </xf>
    <xf numFmtId="0" fontId="40" fillId="0" borderId="0" xfId="0" applyFont="1" applyAlignment="1">
      <alignment vertical="top" wrapText="1"/>
    </xf>
    <xf numFmtId="0" fontId="40" fillId="0" borderId="0" xfId="0" applyFont="1"/>
    <xf numFmtId="0" fontId="22" fillId="0" borderId="0" xfId="0" applyFont="1" applyAlignment="1">
      <alignment horizontal="justify" vertical="center" wrapText="1"/>
    </xf>
    <xf numFmtId="0" fontId="0" fillId="0" borderId="0" xfId="0" applyAlignment="1">
      <alignment vertical="top" wrapText="1"/>
    </xf>
    <xf numFmtId="0" fontId="22" fillId="0" borderId="0" xfId="0" applyFont="1" applyAlignment="1">
      <alignment horizontal="justify"/>
    </xf>
    <xf numFmtId="0" fontId="22" fillId="0" borderId="0" xfId="73" applyAlignment="1">
      <alignment horizontal="justify"/>
    </xf>
    <xf numFmtId="49" fontId="22" fillId="0" borderId="0" xfId="0" applyNumberFormat="1" applyFont="1" applyAlignment="1">
      <alignment horizontal="justify" vertical="center"/>
    </xf>
    <xf numFmtId="0" fontId="0" fillId="0" borderId="0" xfId="0" applyAlignment="1">
      <alignment horizontal="left" wrapText="1"/>
    </xf>
    <xf numFmtId="0" fontId="22" fillId="0" borderId="0" xfId="0" applyFont="1" applyAlignment="1">
      <alignment horizontal="left" wrapText="1"/>
    </xf>
    <xf numFmtId="0" fontId="0" fillId="0" borderId="0" xfId="0" applyAlignment="1">
      <alignment wrapText="1"/>
    </xf>
    <xf numFmtId="0" fontId="22" fillId="0" borderId="0" xfId="74" applyFont="1"/>
    <xf numFmtId="0" fontId="78" fillId="0" borderId="0" xfId="0" applyFont="1" applyAlignment="1">
      <alignment horizontal="justify" vertical="top"/>
    </xf>
    <xf numFmtId="0" fontId="52" fillId="0" borderId="0" xfId="75" applyFont="1" applyAlignment="1">
      <alignment vertical="center"/>
    </xf>
    <xf numFmtId="0" fontId="38" fillId="0" borderId="0" xfId="0" applyFont="1" applyAlignment="1">
      <alignment vertical="top" wrapText="1"/>
    </xf>
    <xf numFmtId="0" fontId="0" fillId="0" borderId="0" xfId="76" applyFont="1" applyAlignment="1">
      <alignment horizontal="left" vertical="top" wrapText="1"/>
    </xf>
    <xf numFmtId="0" fontId="0" fillId="0" borderId="0" xfId="0" applyAlignment="1">
      <alignment horizontal="justify" vertical="center" wrapText="1"/>
    </xf>
    <xf numFmtId="0" fontId="52" fillId="0" borderId="0" xfId="0" applyFont="1"/>
    <xf numFmtId="49" fontId="0" fillId="0" borderId="0" xfId="0" quotePrefix="1" applyNumberFormat="1" applyAlignment="1">
      <alignment horizontal="justify" vertical="top" wrapText="1"/>
    </xf>
    <xf numFmtId="49" fontId="22" fillId="0" borderId="0" xfId="0" applyNumberFormat="1" applyFont="1" applyAlignment="1">
      <alignment horizontal="justify" vertical="center" wrapText="1"/>
    </xf>
    <xf numFmtId="0" fontId="22" fillId="0" borderId="0" xfId="0" applyFont="1" applyAlignment="1">
      <alignment wrapText="1"/>
    </xf>
    <xf numFmtId="0" fontId="22" fillId="0" borderId="0" xfId="0" applyFont="1" applyAlignment="1">
      <alignment horizontal="left" vertical="center" wrapText="1"/>
    </xf>
    <xf numFmtId="0" fontId="0" fillId="0" borderId="0" xfId="0" applyAlignment="1">
      <alignment horizontal="left" vertical="center" wrapText="1"/>
    </xf>
    <xf numFmtId="0" fontId="0" fillId="0" borderId="0" xfId="0" quotePrefix="1" applyAlignment="1">
      <alignment horizontal="left" vertical="center" wrapText="1"/>
    </xf>
    <xf numFmtId="0" fontId="0" fillId="0" borderId="0" xfId="78" applyFont="1" applyAlignment="1">
      <alignment vertical="top" wrapText="1"/>
    </xf>
    <xf numFmtId="0" fontId="22" fillId="0" borderId="0" xfId="78" applyFont="1" applyAlignment="1">
      <alignment vertical="top" wrapText="1"/>
    </xf>
    <xf numFmtId="49" fontId="80" fillId="0" borderId="0" xfId="0" applyNumberFormat="1" applyFont="1" applyAlignment="1">
      <alignment horizontal="justify" vertical="top" wrapText="1"/>
    </xf>
    <xf numFmtId="4" fontId="0" fillId="0" borderId="0" xfId="0" applyNumberFormat="1" applyAlignment="1">
      <alignment horizontal="justify" vertical="top" wrapText="1"/>
    </xf>
    <xf numFmtId="0" fontId="52" fillId="0" borderId="0" xfId="79" applyFont="1" applyAlignment="1">
      <alignment horizontal="justify" vertical="top" wrapText="1"/>
    </xf>
    <xf numFmtId="0" fontId="22" fillId="0" borderId="0" xfId="80" applyAlignment="1">
      <alignment horizontal="left" vertical="center"/>
    </xf>
    <xf numFmtId="0" fontId="81" fillId="0" borderId="0" xfId="79" applyFont="1" applyAlignment="1">
      <alignment horizontal="justify" vertical="top" wrapText="1"/>
    </xf>
    <xf numFmtId="0" fontId="24" fillId="0" borderId="0" xfId="0" applyFont="1" applyAlignment="1">
      <alignment horizontal="center" vertical="top"/>
    </xf>
    <xf numFmtId="0" fontId="48" fillId="0" borderId="0" xfId="0" applyFont="1" applyAlignment="1">
      <alignment horizontal="center" vertical="top" wrapText="1"/>
    </xf>
    <xf numFmtId="4" fontId="48" fillId="0" borderId="0" xfId="0" applyNumberFormat="1" applyFont="1" applyAlignment="1">
      <alignment horizontal="right" vertical="top" shrinkToFit="1"/>
    </xf>
    <xf numFmtId="0" fontId="22" fillId="0" borderId="0" xfId="0" quotePrefix="1" applyFont="1" applyAlignment="1">
      <alignment vertical="top" wrapText="1"/>
    </xf>
    <xf numFmtId="4" fontId="0" fillId="0" borderId="0" xfId="0" applyNumberFormat="1" applyAlignment="1">
      <alignment horizontal="right"/>
    </xf>
    <xf numFmtId="4" fontId="22" fillId="0" borderId="0" xfId="81" applyNumberFormat="1" applyFont="1" applyAlignment="1">
      <alignment horizontal="left" wrapText="1"/>
    </xf>
    <xf numFmtId="4" fontId="22" fillId="0" borderId="0" xfId="81" applyNumberFormat="1" applyFont="1" applyAlignment="1">
      <alignment vertical="top" wrapText="1"/>
    </xf>
    <xf numFmtId="4" fontId="22" fillId="0" borderId="0" xfId="81" applyNumberFormat="1" applyFont="1" applyAlignment="1">
      <alignment horizontal="left" vertical="center" wrapText="1"/>
    </xf>
    <xf numFmtId="4" fontId="0" fillId="0" borderId="0" xfId="81" applyNumberFormat="1" applyFont="1" applyAlignment="1">
      <alignment horizontal="left" vertical="center" wrapText="1"/>
    </xf>
    <xf numFmtId="4" fontId="22" fillId="0" borderId="0" xfId="81" quotePrefix="1" applyNumberFormat="1" applyFont="1" applyAlignment="1">
      <alignment horizontal="left" wrapText="1"/>
    </xf>
    <xf numFmtId="0" fontId="0" fillId="0" borderId="0" xfId="82" applyFont="1" applyAlignment="1">
      <alignment horizontal="justify" vertical="top" wrapText="1"/>
    </xf>
    <xf numFmtId="0" fontId="22" fillId="0" borderId="0" xfId="82" applyAlignment="1">
      <alignment horizontal="left" vertical="top" wrapText="1"/>
    </xf>
    <xf numFmtId="0" fontId="22" fillId="0" borderId="0" xfId="82" quotePrefix="1" applyAlignment="1">
      <alignment horizontal="left" wrapText="1"/>
    </xf>
    <xf numFmtId="0" fontId="22" fillId="6" borderId="14" xfId="0" applyFont="1" applyFill="1" applyBorder="1"/>
    <xf numFmtId="4" fontId="49" fillId="0" borderId="0" xfId="0" applyNumberFormat="1" applyFont="1" applyAlignment="1">
      <alignment horizontal="right" vertical="top" shrinkToFit="1"/>
    </xf>
    <xf numFmtId="0" fontId="52" fillId="0" borderId="0" xfId="0" applyFont="1" applyAlignment="1">
      <alignment horizontal="left" wrapText="1"/>
    </xf>
    <xf numFmtId="49" fontId="0" fillId="0" borderId="0" xfId="0" applyNumberFormat="1" applyAlignment="1">
      <alignment horizontal="left" vertical="top" wrapText="1"/>
    </xf>
    <xf numFmtId="49" fontId="0" fillId="0" borderId="0" xfId="0" applyNumberFormat="1" applyAlignment="1">
      <alignment horizontal="justify" vertical="center"/>
    </xf>
    <xf numFmtId="0" fontId="22" fillId="0" borderId="0" xfId="83" applyFont="1" applyAlignment="1">
      <alignment vertical="top" wrapText="1"/>
    </xf>
    <xf numFmtId="0" fontId="22" fillId="0" borderId="0" xfId="0" applyFont="1" applyAlignment="1">
      <alignment vertical="center"/>
    </xf>
    <xf numFmtId="0" fontId="22" fillId="0" borderId="0" xfId="82" applyAlignment="1">
      <alignment vertical="center"/>
    </xf>
    <xf numFmtId="49" fontId="80" fillId="0" borderId="0" xfId="25" applyNumberFormat="1" applyFont="1" applyAlignment="1">
      <alignment horizontal="justify" vertical="top" wrapText="1"/>
    </xf>
    <xf numFmtId="0" fontId="22" fillId="0" borderId="0" xfId="84" applyFont="1" applyAlignment="1">
      <alignment horizontal="justify" vertical="top"/>
    </xf>
    <xf numFmtId="0" fontId="0" fillId="0" borderId="0" xfId="0" applyAlignment="1">
      <alignment horizontal="right"/>
    </xf>
    <xf numFmtId="0" fontId="22" fillId="0" borderId="0" xfId="0" applyFont="1" applyAlignment="1">
      <alignment horizontal="center" wrapText="1"/>
    </xf>
    <xf numFmtId="4" fontId="22" fillId="4" borderId="14" xfId="0" applyNumberFormat="1" applyFont="1" applyFill="1" applyBorder="1" applyAlignment="1">
      <alignment horizontal="right" vertical="center" wrapText="1"/>
    </xf>
    <xf numFmtId="4" fontId="22" fillId="4" borderId="15" xfId="0" applyNumberFormat="1" applyFont="1" applyFill="1" applyBorder="1" applyAlignment="1">
      <alignment horizontal="right" vertical="top" wrapText="1"/>
    </xf>
    <xf numFmtId="0" fontId="22" fillId="6" borderId="12" xfId="24" applyFill="1" applyBorder="1" applyAlignment="1">
      <alignment horizontal="center" vertical="top"/>
    </xf>
    <xf numFmtId="0" fontId="51" fillId="6" borderId="12" xfId="24" applyFont="1" applyFill="1" applyBorder="1" applyAlignment="1">
      <alignment vertical="top"/>
    </xf>
    <xf numFmtId="0" fontId="22" fillId="6" borderId="12" xfId="24" applyFill="1" applyBorder="1" applyAlignment="1">
      <alignment vertical="top"/>
    </xf>
    <xf numFmtId="0" fontId="24" fillId="6" borderId="12" xfId="24" applyFont="1" applyFill="1" applyBorder="1" applyAlignment="1">
      <alignment horizontal="center" vertical="top"/>
    </xf>
    <xf numFmtId="0" fontId="22" fillId="0" borderId="0" xfId="24" applyAlignment="1">
      <alignment horizontal="center" vertical="top"/>
    </xf>
    <xf numFmtId="0" fontId="22" fillId="0" borderId="0" xfId="24" applyAlignment="1">
      <alignment vertical="top"/>
    </xf>
    <xf numFmtId="4" fontId="22" fillId="0" borderId="0" xfId="24" applyNumberFormat="1" applyAlignment="1">
      <alignment horizontal="center" vertical="top"/>
    </xf>
    <xf numFmtId="0" fontId="0" fillId="0" borderId="0" xfId="24" applyFont="1" applyAlignment="1">
      <alignment horizontal="center" vertical="center"/>
    </xf>
    <xf numFmtId="0" fontId="19" fillId="0" borderId="0" xfId="21" applyFont="1" applyAlignment="1">
      <alignment vertical="center" wrapText="1"/>
    </xf>
    <xf numFmtId="0" fontId="22" fillId="0" borderId="0" xfId="24" applyAlignment="1">
      <alignment vertical="center"/>
    </xf>
    <xf numFmtId="4" fontId="19" fillId="0" borderId="0" xfId="21" applyNumberFormat="1" applyFont="1" applyAlignment="1">
      <alignment horizontal="right" vertical="center"/>
    </xf>
    <xf numFmtId="0" fontId="0" fillId="0" borderId="12" xfId="24" applyFont="1" applyBorder="1" applyAlignment="1">
      <alignment horizontal="center" vertical="center"/>
    </xf>
    <xf numFmtId="0" fontId="19" fillId="0" borderId="12" xfId="21" applyFont="1" applyBorder="1" applyAlignment="1">
      <alignment vertical="center" wrapText="1"/>
    </xf>
    <xf numFmtId="0" fontId="22" fillId="0" borderId="12" xfId="24" applyBorder="1" applyAlignment="1">
      <alignment vertical="center"/>
    </xf>
    <xf numFmtId="0" fontId="0" fillId="6" borderId="14" xfId="0" applyFill="1" applyBorder="1" applyAlignment="1">
      <alignment vertical="center"/>
    </xf>
    <xf numFmtId="0" fontId="24" fillId="6" borderId="14" xfId="0" applyFont="1" applyFill="1" applyBorder="1" applyAlignment="1">
      <alignment vertical="center"/>
    </xf>
    <xf numFmtId="0" fontId="22" fillId="6" borderId="14" xfId="0" applyFont="1" applyFill="1" applyBorder="1" applyAlignment="1">
      <alignment vertical="center"/>
    </xf>
    <xf numFmtId="0" fontId="22" fillId="6" borderId="12" xfId="24" applyFill="1" applyBorder="1" applyAlignment="1">
      <alignment horizontal="center" vertical="center"/>
    </xf>
    <xf numFmtId="0" fontId="19" fillId="6" borderId="12" xfId="21" applyFont="1" applyFill="1" applyBorder="1" applyAlignment="1">
      <alignment vertical="top"/>
    </xf>
    <xf numFmtId="0" fontId="22" fillId="4" borderId="13" xfId="24" applyFill="1" applyBorder="1" applyAlignment="1">
      <alignment horizontal="center" vertical="center"/>
    </xf>
    <xf numFmtId="0" fontId="64" fillId="4" borderId="14" xfId="21" applyFont="1" applyFill="1" applyBorder="1" applyAlignment="1">
      <alignment vertical="center"/>
    </xf>
    <xf numFmtId="0" fontId="51" fillId="4" borderId="14" xfId="24" applyFont="1" applyFill="1" applyBorder="1" applyAlignment="1">
      <alignment vertical="center"/>
    </xf>
    <xf numFmtId="4" fontId="64" fillId="4" borderId="14" xfId="21" applyNumberFormat="1" applyFont="1" applyFill="1" applyBorder="1" applyAlignment="1">
      <alignment horizontal="right" vertical="center"/>
    </xf>
    <xf numFmtId="4" fontId="64" fillId="4" borderId="15" xfId="21" applyNumberFormat="1" applyFont="1" applyFill="1" applyBorder="1" applyAlignment="1">
      <alignment horizontal="right" vertical="center"/>
    </xf>
    <xf numFmtId="0" fontId="22" fillId="0" borderId="0" xfId="24" applyAlignment="1">
      <alignment horizontal="center" vertical="center"/>
    </xf>
    <xf numFmtId="0" fontId="19" fillId="0" borderId="0" xfId="21" applyFont="1" applyAlignment="1">
      <alignment vertical="top"/>
    </xf>
    <xf numFmtId="0" fontId="24" fillId="0" borderId="0" xfId="24" applyFont="1" applyAlignment="1">
      <alignment vertical="top"/>
    </xf>
    <xf numFmtId="0" fontId="24" fillId="0" borderId="0" xfId="24" applyFont="1" applyAlignment="1">
      <alignment horizontal="center" vertical="top"/>
    </xf>
    <xf numFmtId="0" fontId="29" fillId="0" borderId="0" xfId="24" applyFont="1" applyAlignment="1">
      <alignment vertical="top"/>
    </xf>
    <xf numFmtId="4" fontId="22" fillId="0" borderId="0" xfId="0" applyNumberFormat="1" applyFont="1"/>
    <xf numFmtId="49" fontId="34" fillId="0" borderId="0" xfId="1" applyNumberFormat="1" applyFont="1" applyAlignment="1">
      <alignment horizontal="left"/>
    </xf>
    <xf numFmtId="14" fontId="24" fillId="0" borderId="0" xfId="1" quotePrefix="1" applyNumberFormat="1" applyFont="1" applyAlignment="1">
      <alignment horizontal="right" vertical="top"/>
    </xf>
    <xf numFmtId="0" fontId="52" fillId="0" borderId="0" xfId="1" quotePrefix="1" applyFont="1" applyAlignment="1">
      <alignment horizontal="justify" vertical="top" wrapText="1"/>
    </xf>
    <xf numFmtId="0" fontId="0" fillId="0" borderId="0" xfId="1" applyFont="1" applyAlignment="1">
      <alignment horizontal="center" vertical="top"/>
    </xf>
    <xf numFmtId="49" fontId="22" fillId="0" borderId="0" xfId="1101" applyNumberFormat="1" applyFont="1" applyAlignment="1">
      <alignment horizontal="justify" vertical="center" wrapText="1"/>
    </xf>
    <xf numFmtId="49" fontId="0" fillId="0" borderId="0" xfId="1101" applyNumberFormat="1" applyFont="1" applyAlignment="1">
      <alignment horizontal="justify" vertical="center" wrapText="1"/>
    </xf>
    <xf numFmtId="49" fontId="22" fillId="0" borderId="0" xfId="1053" applyNumberFormat="1" applyFont="1" applyAlignment="1">
      <alignment horizontal="justify" vertical="center" wrapText="1"/>
    </xf>
    <xf numFmtId="49" fontId="0" fillId="0" borderId="0" xfId="1053" applyNumberFormat="1" applyFont="1" applyAlignment="1">
      <alignment horizontal="justify" vertical="center" wrapText="1"/>
    </xf>
    <xf numFmtId="49" fontId="130" fillId="0" borderId="0" xfId="1101" applyNumberFormat="1" applyFont="1" applyAlignment="1">
      <alignment horizontal="justify" vertical="center" wrapText="1"/>
    </xf>
    <xf numFmtId="49" fontId="22" fillId="0" borderId="0" xfId="1101" quotePrefix="1" applyNumberFormat="1" applyFont="1" applyAlignment="1">
      <alignment horizontal="justify" vertical="center" wrapText="1"/>
    </xf>
    <xf numFmtId="49" fontId="0" fillId="0" borderId="0" xfId="1101" quotePrefix="1" applyNumberFormat="1" applyFont="1" applyAlignment="1">
      <alignment horizontal="justify" vertical="center" wrapText="1"/>
    </xf>
    <xf numFmtId="49" fontId="0" fillId="0" borderId="0" xfId="1101" applyNumberFormat="1" applyFont="1" applyAlignment="1">
      <alignment horizontal="justify" vertical="top" wrapText="1"/>
    </xf>
    <xf numFmtId="49" fontId="130" fillId="0" borderId="0" xfId="0" applyNumberFormat="1" applyFont="1" applyAlignment="1">
      <alignment horizontal="justify" vertical="center" wrapText="1"/>
    </xf>
    <xf numFmtId="49" fontId="0" fillId="0" borderId="0" xfId="0" quotePrefix="1" applyNumberFormat="1" applyAlignment="1">
      <alignment horizontal="justify" vertical="center" wrapText="1"/>
    </xf>
    <xf numFmtId="49" fontId="130" fillId="0" borderId="0" xfId="0" quotePrefix="1" applyNumberFormat="1" applyFont="1" applyAlignment="1">
      <alignment horizontal="justify" vertical="center" wrapText="1"/>
    </xf>
    <xf numFmtId="0" fontId="130" fillId="0" borderId="0" xfId="0" applyFont="1" applyAlignment="1">
      <alignment horizontal="center" vertical="center" wrapText="1"/>
    </xf>
    <xf numFmtId="4" fontId="130" fillId="0" borderId="0" xfId="0" applyNumberFormat="1" applyFont="1" applyAlignment="1">
      <alignment horizontal="right" vertical="center" wrapText="1"/>
    </xf>
    <xf numFmtId="178" fontId="130" fillId="0" borderId="0" xfId="0" applyNumberFormat="1" applyFont="1" applyAlignment="1">
      <alignment horizontal="right" vertical="center" wrapText="1"/>
    </xf>
    <xf numFmtId="0" fontId="22" fillId="0" borderId="0" xfId="1" quotePrefix="1"/>
    <xf numFmtId="0" fontId="62" fillId="0" borderId="0" xfId="0" applyFont="1" applyAlignment="1">
      <alignment horizontal="left" vertical="top" wrapText="1"/>
    </xf>
    <xf numFmtId="0" fontId="62" fillId="0" borderId="0" xfId="0" applyFont="1" applyAlignment="1">
      <alignment horizontal="center" vertical="top"/>
    </xf>
    <xf numFmtId="4" fontId="62" fillId="0" borderId="0" xfId="0" applyNumberFormat="1" applyFont="1" applyAlignment="1">
      <alignment horizontal="right" vertical="top"/>
    </xf>
    <xf numFmtId="49" fontId="22" fillId="4" borderId="13" xfId="1" applyNumberFormat="1" applyFill="1" applyBorder="1" applyAlignment="1">
      <alignment vertical="center"/>
    </xf>
    <xf numFmtId="0" fontId="24" fillId="4" borderId="14" xfId="24" applyFont="1" applyFill="1" applyBorder="1" applyAlignment="1">
      <alignment horizontal="left" vertical="center"/>
    </xf>
    <xf numFmtId="2" fontId="22" fillId="4" borderId="14" xfId="1" applyNumberFormat="1" applyFill="1" applyBorder="1" applyAlignment="1">
      <alignment horizontal="center" vertical="center"/>
    </xf>
    <xf numFmtId="4" fontId="24" fillId="4" borderId="15" xfId="1" applyNumberFormat="1" applyFont="1" applyFill="1" applyBorder="1" applyAlignment="1">
      <alignment horizontal="center" vertical="center"/>
    </xf>
    <xf numFmtId="0" fontId="51" fillId="6" borderId="12" xfId="1" applyFont="1" applyFill="1" applyBorder="1" applyAlignment="1">
      <alignment horizontal="right" vertical="top"/>
    </xf>
    <xf numFmtId="0" fontId="0" fillId="0" borderId="39" xfId="1" applyFont="1" applyBorder="1" applyAlignment="1">
      <alignment horizontal="right" vertical="top"/>
    </xf>
    <xf numFmtId="0" fontId="0" fillId="0" borderId="39" xfId="1" applyFont="1" applyBorder="1" applyAlignment="1">
      <alignment vertical="top"/>
    </xf>
    <xf numFmtId="0" fontId="22" fillId="6" borderId="38" xfId="1" applyFill="1" applyBorder="1"/>
    <xf numFmtId="0" fontId="24" fillId="6" borderId="38" xfId="1" applyFont="1" applyFill="1" applyBorder="1" applyAlignment="1">
      <alignment vertical="top"/>
    </xf>
    <xf numFmtId="0" fontId="22" fillId="6" borderId="38" xfId="1" applyFill="1" applyBorder="1" applyAlignment="1">
      <alignment vertical="top"/>
    </xf>
    <xf numFmtId="0" fontId="22" fillId="6" borderId="38" xfId="1" applyFill="1" applyBorder="1" applyAlignment="1">
      <alignment horizontal="center" vertical="top"/>
    </xf>
    <xf numFmtId="4" fontId="24" fillId="6" borderId="38" xfId="21" applyNumberFormat="1" applyFont="1" applyFill="1" applyBorder="1" applyAlignment="1">
      <alignment horizontal="right" vertical="top"/>
    </xf>
    <xf numFmtId="0" fontId="22" fillId="6" borderId="12" xfId="1" applyFill="1" applyBorder="1"/>
    <xf numFmtId="0" fontId="22" fillId="6" borderId="12" xfId="1" applyFill="1" applyBorder="1" applyAlignment="1">
      <alignment vertical="top"/>
    </xf>
    <xf numFmtId="0" fontId="22" fillId="6" borderId="12" xfId="1" applyFill="1" applyBorder="1" applyAlignment="1">
      <alignment horizontal="center" vertical="top"/>
    </xf>
    <xf numFmtId="4" fontId="22" fillId="6" borderId="12" xfId="21" applyNumberFormat="1" applyFont="1" applyFill="1" applyBorder="1" applyAlignment="1">
      <alignment horizontal="right" vertical="top"/>
    </xf>
    <xf numFmtId="0" fontId="22" fillId="4" borderId="16" xfId="1" applyFill="1" applyBorder="1" applyAlignment="1">
      <alignment vertical="center"/>
    </xf>
    <xf numFmtId="0" fontId="24" fillId="4" borderId="17" xfId="1" applyFont="1" applyFill="1" applyBorder="1" applyAlignment="1">
      <alignment vertical="center"/>
    </xf>
    <xf numFmtId="0" fontId="22" fillId="4" borderId="17" xfId="1" applyFill="1" applyBorder="1" applyAlignment="1">
      <alignment vertical="center"/>
    </xf>
    <xf numFmtId="0" fontId="22" fillId="4" borderId="17" xfId="1" applyFill="1" applyBorder="1" applyAlignment="1">
      <alignment horizontal="center" vertical="center"/>
    </xf>
    <xf numFmtId="4" fontId="24" fillId="4" borderId="18" xfId="21" applyNumberFormat="1" applyFont="1" applyFill="1" applyBorder="1" applyAlignment="1">
      <alignment horizontal="right" vertical="center"/>
    </xf>
    <xf numFmtId="4" fontId="22" fillId="0" borderId="0" xfId="21" applyNumberFormat="1" applyFont="1" applyAlignment="1">
      <alignment horizontal="center" vertical="top"/>
    </xf>
    <xf numFmtId="4" fontId="22" fillId="0" borderId="0" xfId="1" applyNumberFormat="1" applyProtection="1">
      <protection locked="0"/>
    </xf>
    <xf numFmtId="178" fontId="130" fillId="0" borderId="0" xfId="0" applyNumberFormat="1" applyFont="1" applyAlignment="1" applyProtection="1">
      <alignment horizontal="right" vertical="center" wrapText="1"/>
      <protection locked="0"/>
    </xf>
    <xf numFmtId="0" fontId="52" fillId="0" borderId="0" xfId="0" applyFont="1" applyAlignment="1">
      <alignment horizontal="justify"/>
    </xf>
    <xf numFmtId="0" fontId="52" fillId="0" borderId="0" xfId="0" applyFont="1" applyAlignment="1">
      <alignment horizontal="justify" vertical="justify" wrapText="1"/>
    </xf>
    <xf numFmtId="0" fontId="85" fillId="0" borderId="0" xfId="0" applyFont="1"/>
    <xf numFmtId="0" fontId="52" fillId="0" borderId="0" xfId="0" applyFont="1" applyAlignment="1">
      <alignment horizontal="center"/>
    </xf>
    <xf numFmtId="4" fontId="52" fillId="0" borderId="0" xfId="0" applyNumberFormat="1" applyFont="1" applyAlignment="1">
      <alignment horizontal="center"/>
    </xf>
    <xf numFmtId="0" fontId="52" fillId="0" borderId="0" xfId="0" quotePrefix="1" applyFont="1"/>
    <xf numFmtId="0" fontId="85" fillId="0" borderId="39" xfId="0" applyFont="1" applyBorder="1" applyAlignment="1">
      <alignment horizontal="justify"/>
    </xf>
    <xf numFmtId="0" fontId="85" fillId="0" borderId="39" xfId="0" quotePrefix="1" applyFont="1" applyBorder="1" applyAlignment="1">
      <alignment horizontal="center"/>
    </xf>
    <xf numFmtId="0" fontId="0" fillId="0" borderId="12" xfId="1" applyFont="1" applyBorder="1" applyAlignment="1">
      <alignment vertical="top"/>
    </xf>
    <xf numFmtId="4" fontId="0" fillId="0" borderId="0" xfId="1" applyNumberFormat="1" applyFont="1" applyProtection="1">
      <protection locked="0"/>
    </xf>
    <xf numFmtId="4" fontId="0" fillId="0" borderId="0" xfId="1" applyNumberFormat="1" applyFont="1" applyAlignment="1" applyProtection="1">
      <alignment horizontal="right" vertical="top"/>
      <protection locked="0"/>
    </xf>
    <xf numFmtId="0" fontId="1" fillId="0" borderId="0" xfId="58" applyFont="1" applyAlignment="1">
      <alignment vertical="top"/>
    </xf>
    <xf numFmtId="0" fontId="0" fillId="0" borderId="0" xfId="60" applyFont="1" applyAlignment="1">
      <alignment horizontal="justify" vertical="top" wrapText="1"/>
    </xf>
    <xf numFmtId="0" fontId="138" fillId="0" borderId="0" xfId="0" applyFont="1" applyAlignment="1">
      <alignment horizontal="justify" vertical="top" wrapText="1"/>
    </xf>
    <xf numFmtId="0" fontId="0" fillId="0" borderId="0" xfId="77" applyFont="1" applyAlignment="1">
      <alignment horizontal="left" vertical="top" wrapText="1"/>
    </xf>
    <xf numFmtId="0" fontId="139" fillId="0" borderId="0" xfId="0" applyFont="1" applyAlignment="1">
      <alignment horizontal="justify" vertical="top" wrapText="1"/>
    </xf>
    <xf numFmtId="0" fontId="0" fillId="0" borderId="0" xfId="0" applyAlignment="1">
      <alignment horizontal="justify"/>
    </xf>
    <xf numFmtId="0" fontId="32" fillId="0" borderId="0" xfId="0" applyFont="1" applyAlignment="1">
      <alignment horizontal="left" vertical="center" indent="1"/>
    </xf>
    <xf numFmtId="49" fontId="0" fillId="0" borderId="0" xfId="0" applyNumberFormat="1" applyAlignment="1">
      <alignment vertical="top" wrapText="1"/>
    </xf>
    <xf numFmtId="0" fontId="0" fillId="0" borderId="0" xfId="0" quotePrefix="1" applyAlignment="1">
      <alignment vertical="top" wrapText="1"/>
    </xf>
    <xf numFmtId="0" fontId="0" fillId="0" borderId="0" xfId="0" quotePrefix="1" applyAlignment="1">
      <alignment horizontal="left" vertical="top" wrapText="1"/>
    </xf>
    <xf numFmtId="4" fontId="0" fillId="0" borderId="0" xfId="0" quotePrefix="1" applyNumberFormat="1" applyAlignment="1">
      <alignment horizontal="left" vertical="top" wrapText="1"/>
    </xf>
    <xf numFmtId="0" fontId="140" fillId="0" borderId="0" xfId="0" applyFont="1" applyAlignment="1">
      <alignment vertical="center" wrapText="1"/>
    </xf>
    <xf numFmtId="0" fontId="22" fillId="0" borderId="0" xfId="81" applyFont="1" applyAlignment="1">
      <alignment horizontal="left" vertical="top" wrapText="1"/>
    </xf>
    <xf numFmtId="49" fontId="22" fillId="0" borderId="0" xfId="0" applyNumberFormat="1" applyFont="1" applyAlignment="1">
      <alignment horizontal="left" vertical="center"/>
    </xf>
    <xf numFmtId="49" fontId="0" fillId="0" borderId="0" xfId="0" applyNumberFormat="1" applyAlignment="1">
      <alignment horizontal="left" vertical="center"/>
    </xf>
    <xf numFmtId="49" fontId="0" fillId="0" borderId="0" xfId="0" quotePrefix="1" applyNumberFormat="1" applyAlignment="1">
      <alignment horizontal="left" vertical="center"/>
    </xf>
    <xf numFmtId="2" fontId="0" fillId="0" borderId="0" xfId="0" applyNumberFormat="1" applyAlignment="1">
      <alignment vertical="top" wrapText="1"/>
    </xf>
    <xf numFmtId="171" fontId="52" fillId="0" borderId="0" xfId="0" applyNumberFormat="1" applyFont="1" applyAlignment="1">
      <alignment horizontal="justify" vertical="top" wrapText="1"/>
    </xf>
    <xf numFmtId="0" fontId="52" fillId="0" borderId="0" xfId="61" applyFont="1" applyAlignment="1">
      <alignment horizontal="justify" vertical="top"/>
    </xf>
    <xf numFmtId="0" fontId="22" fillId="0" borderId="0" xfId="61" applyFont="1" applyAlignment="1">
      <alignment horizontal="justify" vertical="top" wrapText="1"/>
    </xf>
    <xf numFmtId="171" fontId="52" fillId="0" borderId="0" xfId="62" applyNumberFormat="1" applyAlignment="1">
      <alignment horizontal="justify" vertical="top" wrapText="1"/>
    </xf>
    <xf numFmtId="0" fontId="22" fillId="0" borderId="0" xfId="64" applyFont="1" applyAlignment="1">
      <alignment horizontal="justify" vertical="top" wrapText="1"/>
    </xf>
    <xf numFmtId="0" fontId="62" fillId="0" borderId="0" xfId="0" quotePrefix="1" applyFont="1" applyAlignment="1">
      <alignment horizontal="justify" vertical="top" wrapText="1"/>
    </xf>
    <xf numFmtId="0" fontId="62" fillId="0" borderId="0" xfId="0" applyFont="1" applyAlignment="1">
      <alignment horizontal="justify" vertical="top" wrapText="1"/>
    </xf>
    <xf numFmtId="0" fontId="65" fillId="0" borderId="12" xfId="58" applyFont="1" applyBorder="1" applyAlignment="1">
      <alignment horizontal="left" vertical="top" wrapText="1"/>
    </xf>
    <xf numFmtId="0" fontId="61" fillId="0" borderId="0" xfId="0" applyFont="1" applyAlignment="1">
      <alignment horizontal="justify" vertical="top" wrapText="1"/>
    </xf>
    <xf numFmtId="0" fontId="22" fillId="0" borderId="0" xfId="0" applyFont="1" applyAlignment="1">
      <alignment horizontal="justify" vertical="top" wrapText="1"/>
    </xf>
    <xf numFmtId="0" fontId="37" fillId="0" borderId="0" xfId="0" applyFont="1" applyAlignment="1">
      <alignment horizontal="justify" vertical="top" wrapText="1"/>
    </xf>
    <xf numFmtId="0" fontId="62" fillId="0" borderId="0" xfId="0" quotePrefix="1" applyFont="1" applyAlignment="1">
      <alignment horizontal="left" vertical="top" wrapText="1"/>
    </xf>
    <xf numFmtId="0" fontId="137" fillId="0" borderId="0" xfId="58" applyFont="1" applyAlignment="1">
      <alignment horizontal="left" vertical="top" wrapText="1"/>
    </xf>
    <xf numFmtId="0" fontId="71" fillId="0" borderId="0" xfId="0" applyFont="1" applyAlignment="1">
      <alignment horizontal="left" vertical="top" wrapText="1"/>
    </xf>
    <xf numFmtId="0" fontId="68" fillId="0" borderId="0" xfId="0" applyFont="1" applyAlignment="1">
      <alignment horizontal="left" vertical="top" wrapText="1"/>
    </xf>
    <xf numFmtId="0" fontId="52" fillId="0" borderId="0" xfId="0" applyFont="1" applyAlignment="1">
      <alignment horizontal="left" vertical="top" wrapText="1"/>
    </xf>
    <xf numFmtId="0" fontId="0" fillId="0" borderId="0" xfId="1" applyFont="1" applyAlignment="1">
      <alignment horizontal="left" vertical="top" wrapText="1"/>
    </xf>
    <xf numFmtId="0" fontId="22" fillId="0" borderId="0" xfId="1" applyAlignment="1">
      <alignment horizontal="left" vertical="top" wrapText="1"/>
    </xf>
    <xf numFmtId="4" fontId="29" fillId="0" borderId="0" xfId="24" applyNumberFormat="1" applyFont="1" applyAlignment="1">
      <alignment horizontal="right" vertical="top"/>
    </xf>
    <xf numFmtId="4" fontId="19" fillId="0" borderId="0" xfId="21" applyNumberFormat="1" applyFont="1" applyAlignment="1">
      <alignment horizontal="right" vertical="center"/>
    </xf>
    <xf numFmtId="4" fontId="36" fillId="6" borderId="14" xfId="21" applyNumberFormat="1" applyFont="1" applyFill="1" applyBorder="1" applyAlignment="1">
      <alignment horizontal="right" vertical="center"/>
    </xf>
    <xf numFmtId="4" fontId="19" fillId="6" borderId="12" xfId="21" applyNumberFormat="1" applyFont="1" applyFill="1" applyBorder="1" applyAlignment="1">
      <alignment horizontal="right" vertical="center"/>
    </xf>
    <xf numFmtId="0" fontId="0" fillId="0" borderId="0" xfId="0" applyAlignment="1">
      <alignment horizontal="left" vertical="top" wrapText="1"/>
    </xf>
    <xf numFmtId="4" fontId="22" fillId="0" borderId="0" xfId="24" applyNumberFormat="1" applyAlignment="1">
      <alignment horizontal="right" vertical="top"/>
    </xf>
    <xf numFmtId="0" fontId="52" fillId="0" borderId="0" xfId="0" applyFont="1" applyAlignment="1">
      <alignment horizontal="left"/>
    </xf>
    <xf numFmtId="0" fontId="51" fillId="0" borderId="0" xfId="7" applyFont="1" applyAlignment="1">
      <alignment horizontal="left" wrapText="1"/>
    </xf>
    <xf numFmtId="0" fontId="24" fillId="5" borderId="8" xfId="7" applyFont="1" applyFill="1" applyBorder="1" applyAlignment="1">
      <alignment horizontal="left" vertical="top" wrapText="1"/>
    </xf>
    <xf numFmtId="0" fontId="24" fillId="4" borderId="6" xfId="7" applyFont="1" applyFill="1" applyBorder="1" applyAlignment="1">
      <alignment horizontal="center" vertical="center"/>
    </xf>
    <xf numFmtId="0" fontId="24" fillId="4" borderId="7" xfId="7" applyFont="1" applyFill="1" applyBorder="1" applyAlignment="1">
      <alignment horizontal="center" vertical="center"/>
    </xf>
    <xf numFmtId="0" fontId="24" fillId="5" borderId="8" xfId="7" applyFont="1" applyFill="1" applyBorder="1" applyAlignment="1">
      <alignment horizontal="left" wrapText="1"/>
    </xf>
    <xf numFmtId="0" fontId="24" fillId="5" borderId="8" xfId="7" applyFont="1" applyFill="1" applyBorder="1" applyAlignment="1">
      <alignment horizontal="left"/>
    </xf>
  </cellXfs>
  <cellStyles count="1270">
    <cellStyle name=" 1" xfId="85" xr:uid="{0E3F2DD8-FED0-47F9-B8DB-63B0A1DE93ED}"/>
    <cellStyle name=" 1 2" xfId="86" xr:uid="{A145F517-8D48-4D9A-8713-AD699AEF8AEB}"/>
    <cellStyle name="20% - Accent1 1" xfId="87" xr:uid="{D45123CD-3C68-4F9C-BF34-D5D8092750C5}"/>
    <cellStyle name="20% - Accent1 2" xfId="88" xr:uid="{23470F51-7B0E-43DD-8A65-F9319FB4086A}"/>
    <cellStyle name="20% - Accent1 3" xfId="89" xr:uid="{5318E717-CB9C-4FEB-9EAC-B09F331279B3}"/>
    <cellStyle name="20% - Accent1 4" xfId="90" xr:uid="{99F6C204-34F1-4A13-891B-9F931CB56908}"/>
    <cellStyle name="20% - Accent2 1" xfId="91" xr:uid="{C07F0695-DBEC-4520-AE4C-061AB0F293D2}"/>
    <cellStyle name="20% - Accent2 2" xfId="92" xr:uid="{1D6E13E8-ED26-4793-8ADC-4546D00352C2}"/>
    <cellStyle name="20% - Accent2 3" xfId="93" xr:uid="{C77591A8-E688-4925-8404-823B1D0DC6A4}"/>
    <cellStyle name="20% - Accent2 4" xfId="94" xr:uid="{22D6763C-B856-4C4B-9C08-C67AD65A4DA8}"/>
    <cellStyle name="20% - Accent3 1" xfId="95" xr:uid="{B8F987CD-F2BB-44EE-9D14-364746F55253}"/>
    <cellStyle name="20% - Accent3 2" xfId="96" xr:uid="{9AD47E66-2B3B-463B-BBC2-97A10489BE69}"/>
    <cellStyle name="20% - Accent3 3" xfId="97" xr:uid="{89912542-3AF3-46E0-AE4E-C0E7F9110DD6}"/>
    <cellStyle name="20% - Accent3 4" xfId="98" xr:uid="{7897B8F1-554C-4BA2-B84E-A670F4FAC7C6}"/>
    <cellStyle name="20% - Accent4 1" xfId="99" xr:uid="{1C46924B-9CDC-4CDA-9784-9F5D274E12ED}"/>
    <cellStyle name="20% - Accent4 2" xfId="100" xr:uid="{15BE83AA-6B73-4059-A306-61A90D18B47C}"/>
    <cellStyle name="20% - Accent4 3" xfId="101" xr:uid="{30753587-2905-47B0-A855-E39129E96C37}"/>
    <cellStyle name="20% - Accent4 4" xfId="102" xr:uid="{20E588C1-8B8A-4BE9-8032-2BD4D96920C6}"/>
    <cellStyle name="20% - Accent5 1" xfId="103" xr:uid="{B84C798C-9F07-428F-BF4D-A7D38D62FFA1}"/>
    <cellStyle name="20% - Accent5 1 2" xfId="104" xr:uid="{12AD94BB-0BB2-4C53-8018-486378E7B3C4}"/>
    <cellStyle name="20% - Accent5 2" xfId="105" xr:uid="{2CD81258-BF2E-41EA-87C7-33A969BECD97}"/>
    <cellStyle name="20% - Accent5 2 2" xfId="106" xr:uid="{D7264921-C989-4926-A0A4-995B3C9BE080}"/>
    <cellStyle name="20% - Accent5 3" xfId="107" xr:uid="{2C24A553-35F7-4C21-8587-B827E056F3FD}"/>
    <cellStyle name="20% - Accent5 3 2" xfId="108" xr:uid="{FB03B197-679B-43AE-9753-899B82ABAF03}"/>
    <cellStyle name="20% - Accent5 4" xfId="109" xr:uid="{BB6355C7-D746-4E93-9A86-5619A2C380DE}"/>
    <cellStyle name="20% - Accent5 4 2" xfId="110" xr:uid="{E4AA792A-EE1F-452E-A969-5B2C7B13C601}"/>
    <cellStyle name="20% - Accent6 1" xfId="111" xr:uid="{8687B746-3A1E-4C49-9554-24083E3674AD}"/>
    <cellStyle name="20% - Accent6 2" xfId="112" xr:uid="{DBD2E986-98FA-4438-996A-A4934B525630}"/>
    <cellStyle name="20% - Accent6 3" xfId="113" xr:uid="{9D4EE917-1F48-4E42-9A85-E0FC69120511}"/>
    <cellStyle name="20% - Accent6 4" xfId="114" xr:uid="{02B35CF6-3785-4E45-91CE-2AE06B6C9106}"/>
    <cellStyle name="20% - Akzent1" xfId="115" xr:uid="{192DDFF8-D696-41AA-AA26-74A7BD7C50C3}"/>
    <cellStyle name="20% - Akzent2" xfId="116" xr:uid="{FC13D653-A111-463A-AA02-603C577EB137}"/>
    <cellStyle name="20% - Akzent3" xfId="117" xr:uid="{80DBF415-EC03-48DB-8113-7F08EF9A4DE1}"/>
    <cellStyle name="20% - Akzent4" xfId="118" xr:uid="{B9136F75-80AC-4E03-9C70-BDAAE2DABCCC}"/>
    <cellStyle name="20% - Akzent5" xfId="119" xr:uid="{13AD9FCB-E5E9-4E10-9B9B-315CF301B8A5}"/>
    <cellStyle name="20% - Akzent6" xfId="120" xr:uid="{83D853DD-33C9-4B85-B4F0-826CF7F80C2E}"/>
    <cellStyle name="20% - Isticanje1 1" xfId="121" xr:uid="{8BC2A97C-B836-46DB-A553-B73F036FF168}"/>
    <cellStyle name="20% - Isticanje1 10" xfId="122" xr:uid="{326A422A-046F-478C-BFD6-9FDEDAF52688}"/>
    <cellStyle name="20% - Isticanje1 11" xfId="123" xr:uid="{09D5A705-7A7A-4FA0-B5B6-8F577AC6FC64}"/>
    <cellStyle name="20% - Isticanje1 12" xfId="124" xr:uid="{B1B5B93D-35FD-4808-A17E-4D3A858C52F6}"/>
    <cellStyle name="20% - Isticanje1 13" xfId="125" xr:uid="{ED1C7130-724B-4D67-9529-117D8CD5BF44}"/>
    <cellStyle name="20% - Isticanje1 14" xfId="126" xr:uid="{85B9080C-B9F8-4232-BAE1-37627F2AFABF}"/>
    <cellStyle name="20% - Isticanje1 15" xfId="127" xr:uid="{980F0D87-9DF1-4757-A11F-EE4186C72109}"/>
    <cellStyle name="20% - Isticanje1 16" xfId="128" xr:uid="{2349AA9A-2B5E-4615-B778-31DDADB0D1C5}"/>
    <cellStyle name="20% - Isticanje1 17" xfId="129" xr:uid="{EFB04058-8279-44C6-A870-6670EF025E90}"/>
    <cellStyle name="20% - Isticanje1 18" xfId="130" xr:uid="{19367844-E8F9-472A-88E4-2C32B8762307}"/>
    <cellStyle name="20% - Isticanje1 19" xfId="131" xr:uid="{CB93DB56-B2FE-438B-BDB1-1402F5310A56}"/>
    <cellStyle name="20% - Isticanje1 2" xfId="132" xr:uid="{8C66DDE0-31E6-4267-A4CF-8F56C3CA1728}"/>
    <cellStyle name="20% - Isticanje1 20" xfId="133" xr:uid="{FF12CC26-0509-49E4-A8D1-026E9CFF5126}"/>
    <cellStyle name="20% - Isticanje1 3" xfId="134" xr:uid="{D191CECD-290E-4CA0-9923-C526CE0B32FA}"/>
    <cellStyle name="20% - Isticanje1 4" xfId="135" xr:uid="{84812943-F9D6-420B-BAB0-13E51C1E80DE}"/>
    <cellStyle name="20% - Isticanje1 5" xfId="136" xr:uid="{2E2CF1E7-6D0C-423F-8EB6-A1E22E981C0E}"/>
    <cellStyle name="20% - Isticanje1 6" xfId="137" xr:uid="{D8B18CB4-0E28-4EFA-AFA3-8AAA5DC06352}"/>
    <cellStyle name="20% - Isticanje1 7" xfId="138" xr:uid="{58AB3289-0B02-4DC4-9787-9F9253E596DD}"/>
    <cellStyle name="20% - Isticanje1 8" xfId="139" xr:uid="{23EB9AA1-B318-4732-BE9B-E6DFE7C8A74D}"/>
    <cellStyle name="20% - Isticanje1 9" xfId="140" xr:uid="{0E2DDD22-BEEE-4AAA-BB6E-8F23566BD2D8}"/>
    <cellStyle name="20% - Isticanje2 1" xfId="141" xr:uid="{117B0E24-267A-40F6-9740-A2783968BB55}"/>
    <cellStyle name="20% - Isticanje2 10" xfId="142" xr:uid="{647A7C54-EA29-4710-AA37-355CF8434AE6}"/>
    <cellStyle name="20% - Isticanje2 11" xfId="143" xr:uid="{B348A4FC-41A6-4765-BF61-CD47E7526DA1}"/>
    <cellStyle name="20% - Isticanje2 12" xfId="144" xr:uid="{42250A4D-6577-479C-BEB2-B0C62FE9C923}"/>
    <cellStyle name="20% - Isticanje2 13" xfId="145" xr:uid="{7DDCFA2C-6109-4D38-8158-C2E59AFA9BB9}"/>
    <cellStyle name="20% - Isticanje2 14" xfId="146" xr:uid="{424BECA1-28CD-4EA1-986A-0DD8FD05F89A}"/>
    <cellStyle name="20% - Isticanje2 15" xfId="147" xr:uid="{2FD60168-63A3-4D93-AF7A-78FBF8892624}"/>
    <cellStyle name="20% - Isticanje2 16" xfId="148" xr:uid="{9BCBEBCA-DF54-4675-A9E6-3ABCD3B067E8}"/>
    <cellStyle name="20% - Isticanje2 17" xfId="149" xr:uid="{4D0D3F41-1BD1-4BF1-A911-F00011FFE26D}"/>
    <cellStyle name="20% - Isticanje2 18" xfId="150" xr:uid="{9EA7C8C0-94B6-4E65-A897-46919F9E7AF5}"/>
    <cellStyle name="20% - Isticanje2 19" xfId="151" xr:uid="{68B97820-D95F-4B12-B87A-9453D02AC773}"/>
    <cellStyle name="20% - Isticanje2 2" xfId="152" xr:uid="{EC325928-5942-4455-881A-1986EB96929D}"/>
    <cellStyle name="20% - Isticanje2 20" xfId="153" xr:uid="{710A8E99-92ED-4707-A42F-80BC0D120CFC}"/>
    <cellStyle name="20% - Isticanje2 3" xfId="154" xr:uid="{963F4C2A-37B7-437A-9007-BDBA08684808}"/>
    <cellStyle name="20% - Isticanje2 4" xfId="155" xr:uid="{256B10EF-EAED-4D46-B0F0-72EEC11300F0}"/>
    <cellStyle name="20% - Isticanje2 5" xfId="156" xr:uid="{8372B1DA-7B47-4600-8A70-E5A6C8F6877F}"/>
    <cellStyle name="20% - Isticanje2 6" xfId="157" xr:uid="{354BDEED-A18E-4DDB-B02B-58A384703E9E}"/>
    <cellStyle name="20% - Isticanje2 7" xfId="158" xr:uid="{882E2D6A-3572-464F-9E27-8E104A772C2C}"/>
    <cellStyle name="20% - Isticanje2 8" xfId="159" xr:uid="{2775F63F-4A9E-4344-BEF0-3CD01F0942E5}"/>
    <cellStyle name="20% - Isticanje2 9" xfId="160" xr:uid="{E2674657-37E4-4361-B5FB-5C2B88416E27}"/>
    <cellStyle name="20% - Isticanje3 1" xfId="161" xr:uid="{3D031560-DEC9-460C-8FD3-7F63968C2D24}"/>
    <cellStyle name="20% - Isticanje3 10" xfId="162" xr:uid="{16C1E5AD-7974-4052-976A-16F158D5B8DE}"/>
    <cellStyle name="20% - Isticanje3 11" xfId="163" xr:uid="{F68267E6-B85C-43D1-B035-54F7D48E0596}"/>
    <cellStyle name="20% - Isticanje3 12" xfId="164" xr:uid="{2D0671DE-8905-48AB-A8F4-2394FDB9DB78}"/>
    <cellStyle name="20% - Isticanje3 13" xfId="165" xr:uid="{5AA2D0D4-9070-415C-9AC7-B510235211C7}"/>
    <cellStyle name="20% - Isticanje3 14" xfId="166" xr:uid="{F2DFE353-3477-4D2A-81B8-E83E123290BC}"/>
    <cellStyle name="20% - Isticanje3 15" xfId="167" xr:uid="{A51955E9-6C64-4ECC-9FD0-16087F133D6F}"/>
    <cellStyle name="20% - Isticanje3 16" xfId="168" xr:uid="{5A51BFB1-C983-4AF5-84DA-EA0F7ED2C9BD}"/>
    <cellStyle name="20% - Isticanje3 17" xfId="169" xr:uid="{70C081A0-D5DA-43CE-B013-4753B9F185A0}"/>
    <cellStyle name="20% - Isticanje3 18" xfId="170" xr:uid="{08403127-4E33-48B7-A74A-5362283648E4}"/>
    <cellStyle name="20% - Isticanje3 19" xfId="171" xr:uid="{CE57B429-E2B3-45CC-BBD9-40B01A7ED048}"/>
    <cellStyle name="20% - Isticanje3 2" xfId="172" xr:uid="{EC31D160-3DC4-40FB-BB98-4191AF9C6AB8}"/>
    <cellStyle name="20% - Isticanje3 20" xfId="173" xr:uid="{0B8BC52D-C178-4420-947B-85193D501241}"/>
    <cellStyle name="20% - Isticanje3 3" xfId="174" xr:uid="{F0192BBE-0A20-4705-8F44-56CF676779DE}"/>
    <cellStyle name="20% - Isticanje3 4" xfId="175" xr:uid="{DBCC063B-8E7C-4C3F-81BE-BCAB12CE8C35}"/>
    <cellStyle name="20% - Isticanje3 5" xfId="176" xr:uid="{A5820393-CF0A-4CDE-9DB3-AFEEA810ABDB}"/>
    <cellStyle name="20% - Isticanje3 6" xfId="177" xr:uid="{8417B726-5EF2-45F9-B4B6-C62D77A62C4F}"/>
    <cellStyle name="20% - Isticanje3 7" xfId="178" xr:uid="{25250825-E760-4085-BDD2-2A4C766DA6A2}"/>
    <cellStyle name="20% - Isticanje3 8" xfId="179" xr:uid="{B21F553F-65F6-4883-A1F8-65E6089798D9}"/>
    <cellStyle name="20% - Isticanje3 9" xfId="180" xr:uid="{D658C8BB-C486-4E29-97BB-DBEC01128EDA}"/>
    <cellStyle name="20% - Isticanje4 1" xfId="181" xr:uid="{CB5DCD47-FD21-426D-A3FA-E0064F9C6308}"/>
    <cellStyle name="20% - Isticanje4 10" xfId="182" xr:uid="{5849143A-C113-4908-BC37-7610DA62B5BE}"/>
    <cellStyle name="20% - Isticanje4 11" xfId="183" xr:uid="{B900B1AF-E5E6-423D-9E0D-3B9AE15D4F5C}"/>
    <cellStyle name="20% - Isticanje4 12" xfId="184" xr:uid="{9278C367-4D87-4ACD-A5ED-7B8E4F8AA981}"/>
    <cellStyle name="20% - Isticanje4 13" xfId="185" xr:uid="{5A6E5799-E17A-46BD-9B90-4FB8ED42F254}"/>
    <cellStyle name="20% - Isticanje4 14" xfId="186" xr:uid="{558CBFEA-E8AE-4663-B0FF-F1E30D1CBAAE}"/>
    <cellStyle name="20% - Isticanje4 15" xfId="187" xr:uid="{CC9DCAAA-F817-4633-9F5E-2D59FAF16700}"/>
    <cellStyle name="20% - Isticanje4 16" xfId="188" xr:uid="{4B540B28-DE9D-4C16-ADAC-A0BF65957FC5}"/>
    <cellStyle name="20% - Isticanje4 17" xfId="189" xr:uid="{38D1B860-95C9-4F65-9214-A7239D6DF8CD}"/>
    <cellStyle name="20% - Isticanje4 18" xfId="190" xr:uid="{3EFF9AD0-F75C-4B30-B841-0BD8A5732BFB}"/>
    <cellStyle name="20% - Isticanje4 19" xfId="191" xr:uid="{2AD451C7-8DB6-4C63-9723-366A05A06061}"/>
    <cellStyle name="20% - Isticanje4 2" xfId="192" xr:uid="{182C656A-3638-40C2-BA83-6425527386FE}"/>
    <cellStyle name="20% - Isticanje4 20" xfId="193" xr:uid="{200E431A-528B-4EA5-A2B2-EBEDC6697436}"/>
    <cellStyle name="20% - Isticanje4 3" xfId="194" xr:uid="{7E89D44B-B19C-4E1D-A49A-1B7619560218}"/>
    <cellStyle name="20% - Isticanje4 4" xfId="195" xr:uid="{1C972FF0-A954-4C84-A7C1-C11D0FB6CC8C}"/>
    <cellStyle name="20% - Isticanje4 5" xfId="196" xr:uid="{52DCDC2D-82AA-4509-ADBC-D06FA336F204}"/>
    <cellStyle name="20% - Isticanje4 6" xfId="197" xr:uid="{21182D02-57E2-4085-87FD-1E00473EE0E0}"/>
    <cellStyle name="20% - Isticanje4 7" xfId="198" xr:uid="{7874483F-9589-43B3-9A4E-70DCF526AFC0}"/>
    <cellStyle name="20% - Isticanje4 8" xfId="199" xr:uid="{86F3D643-B92F-4124-A0AC-D2394F2BA672}"/>
    <cellStyle name="20% - Isticanje4 9" xfId="200" xr:uid="{4038886F-AF33-4922-BEF3-19792EF5DD77}"/>
    <cellStyle name="20% - Isticanje5 1" xfId="201" xr:uid="{2BA3FBC7-F823-4743-9E9D-1C4EE8B9E467}"/>
    <cellStyle name="20% - Isticanje5 1 2" xfId="202" xr:uid="{1D77CAF7-F95D-40DA-BFCA-BB2974CE3866}"/>
    <cellStyle name="20% - Isticanje5 10" xfId="203" xr:uid="{EE707F7B-EFEC-4457-BED3-638B68770B23}"/>
    <cellStyle name="20% - Isticanje5 10 2" xfId="204" xr:uid="{DE8A0CA2-11F8-489D-B22F-FE82B4062019}"/>
    <cellStyle name="20% - Isticanje5 11" xfId="205" xr:uid="{DE0730B0-913A-4E8C-BCBB-B933452B41C6}"/>
    <cellStyle name="20% - Isticanje5 11 2" xfId="206" xr:uid="{39BFAD91-7A35-4D5A-9A37-06EDF58CD00B}"/>
    <cellStyle name="20% - Isticanje5 12" xfId="207" xr:uid="{0D847D3A-3464-4BB7-8C4F-B3D72BF48222}"/>
    <cellStyle name="20% - Isticanje5 12 2" xfId="208" xr:uid="{E56AD2F4-D4DB-4975-8C48-49596B7A65FD}"/>
    <cellStyle name="20% - Isticanje5 13" xfId="209" xr:uid="{16D833BC-51D6-4328-9290-9E8D78912359}"/>
    <cellStyle name="20% - Isticanje5 13 2" xfId="210" xr:uid="{72C73083-D83C-449F-BA00-990A0D9C7DEE}"/>
    <cellStyle name="20% - Isticanje5 14" xfId="211" xr:uid="{3F5A0863-B4D3-40A4-A0B5-2B655FE044A1}"/>
    <cellStyle name="20% - Isticanje5 14 2" xfId="212" xr:uid="{D0DF395F-D5CF-48F5-A692-32F74788844A}"/>
    <cellStyle name="20% - Isticanje5 15" xfId="213" xr:uid="{23FA9DDF-DC05-4519-A7CE-5E99C068E95A}"/>
    <cellStyle name="20% - Isticanje5 15 2" xfId="214" xr:uid="{14CE926C-64B3-423A-95F7-CFA9FCDC1C04}"/>
    <cellStyle name="20% - Isticanje5 16" xfId="215" xr:uid="{472FD5D1-4E71-48B3-8F4F-2B5DA634DE46}"/>
    <cellStyle name="20% - Isticanje5 16 2" xfId="216" xr:uid="{480C9841-1506-4992-8561-846E4E6B24C9}"/>
    <cellStyle name="20% - Isticanje5 17" xfId="217" xr:uid="{777FE67D-272E-4B14-9B44-42B7083AFA5F}"/>
    <cellStyle name="20% - Isticanje5 17 2" xfId="218" xr:uid="{D0966586-FD2C-4D84-8030-5A740859F5DD}"/>
    <cellStyle name="20% - Isticanje5 18" xfId="219" xr:uid="{C837C709-51A0-4C11-AF16-075BA51BAD07}"/>
    <cellStyle name="20% - Isticanje5 18 2" xfId="220" xr:uid="{25068272-8061-41B7-BC22-7753DBFD09ED}"/>
    <cellStyle name="20% - Isticanje5 19" xfId="221" xr:uid="{7D8BCEF6-55F5-47CE-83D4-27E12F3A3E71}"/>
    <cellStyle name="20% - Isticanje5 19 2" xfId="222" xr:uid="{C03CBEED-9E3C-4DE2-BAE3-AB3E0AD1125E}"/>
    <cellStyle name="20% - Isticanje5 2" xfId="223" xr:uid="{FF041C9B-D640-4BCA-9BA8-462852913161}"/>
    <cellStyle name="20% - Isticanje5 2 2" xfId="224" xr:uid="{423CED25-ED0B-4294-9B5F-453082837C1B}"/>
    <cellStyle name="20% - Isticanje5 20" xfId="225" xr:uid="{30E5163A-48FF-4408-AF1E-71582B720A45}"/>
    <cellStyle name="20% - Isticanje5 20 2" xfId="226" xr:uid="{DD8C3D34-1B92-4756-82E4-5ACB703FBC66}"/>
    <cellStyle name="20% - Isticanje5 3" xfId="227" xr:uid="{5809A727-1065-457F-8356-C896660DD5CB}"/>
    <cellStyle name="20% - Isticanje5 3 2" xfId="228" xr:uid="{02DBAD29-05F2-4977-96D3-052DFAE16FED}"/>
    <cellStyle name="20% - Isticanje5 4" xfId="229" xr:uid="{5AB488B9-8DBB-45D4-88FE-4F8233E02FB6}"/>
    <cellStyle name="20% - Isticanje5 4 2" xfId="230" xr:uid="{D87B184E-5841-4415-97EF-A92A7FC1EABF}"/>
    <cellStyle name="20% - Isticanje5 5" xfId="231" xr:uid="{D536CE6A-123F-4850-933A-41B49BC52AB6}"/>
    <cellStyle name="20% - Isticanje5 5 2" xfId="232" xr:uid="{5329C978-000B-4DB6-A3D1-B7C821C855A5}"/>
    <cellStyle name="20% - Isticanje5 6" xfId="233" xr:uid="{3904B6F7-182F-4700-AA08-2EE926C0ABD4}"/>
    <cellStyle name="20% - Isticanje5 6 2" xfId="234" xr:uid="{8845A6B9-B64F-4D82-8305-5C7198545F62}"/>
    <cellStyle name="20% - Isticanje5 7" xfId="235" xr:uid="{5988A9E6-7E35-4D5C-98B5-296750B39499}"/>
    <cellStyle name="20% - Isticanje5 7 2" xfId="236" xr:uid="{F85C2C98-13C4-48C0-B8BB-3AE134114294}"/>
    <cellStyle name="20% - Isticanje5 8" xfId="237" xr:uid="{CCAD4EA0-23B2-4253-9C92-5A4F2E94DD0D}"/>
    <cellStyle name="20% - Isticanje5 8 2" xfId="238" xr:uid="{40720A95-B49E-4275-AE50-987DB0961156}"/>
    <cellStyle name="20% - Isticanje5 9" xfId="239" xr:uid="{CF713B10-F8BA-43A2-B356-54B71AE16511}"/>
    <cellStyle name="20% - Isticanje5 9 2" xfId="240" xr:uid="{8378A2A7-A6C1-49EF-ABF4-D95660E2C266}"/>
    <cellStyle name="20% - Isticanje6 1" xfId="241" xr:uid="{89BC63BA-771F-4B28-8B7D-646BCF79D11F}"/>
    <cellStyle name="20% - Isticanje6 10" xfId="242" xr:uid="{F446F762-E3AB-4FB0-92DF-07B34A2E7611}"/>
    <cellStyle name="20% - Isticanje6 11" xfId="243" xr:uid="{6BAD8001-7735-46D4-919E-DFD7FBF5C892}"/>
    <cellStyle name="20% - Isticanje6 12" xfId="244" xr:uid="{FA35CFDC-307E-401D-BFA8-8632BA5F3DCC}"/>
    <cellStyle name="20% - Isticanje6 13" xfId="245" xr:uid="{3B026A3D-DB9A-4C46-8750-6D51C788416D}"/>
    <cellStyle name="20% - Isticanje6 14" xfId="246" xr:uid="{F90D2283-E2F7-4EFF-9A78-82888FED4483}"/>
    <cellStyle name="20% - Isticanje6 15" xfId="247" xr:uid="{18661184-CB2A-4A49-9413-4C29EE2F071F}"/>
    <cellStyle name="20% - Isticanje6 16" xfId="248" xr:uid="{A35F4601-3471-42BB-B3A9-150B4EABC061}"/>
    <cellStyle name="20% - Isticanje6 17" xfId="249" xr:uid="{AB7488E3-D42F-46A4-A735-8ED7B4674356}"/>
    <cellStyle name="20% - Isticanje6 18" xfId="250" xr:uid="{1BF0503C-B518-447A-9669-4918AF4C9A7B}"/>
    <cellStyle name="20% - Isticanje6 19" xfId="251" xr:uid="{DAB261AF-CFDA-4F83-BC58-4FC2CBAE37B6}"/>
    <cellStyle name="20% - Isticanje6 2" xfId="252" xr:uid="{74999CE2-D855-49E1-8332-733B7EB3C39C}"/>
    <cellStyle name="20% - Isticanje6 20" xfId="253" xr:uid="{492DAF54-EA31-4013-9DE3-322DE0AE2574}"/>
    <cellStyle name="20% - Isticanje6 3" xfId="254" xr:uid="{A58030FB-9AB0-40D2-A2D3-1E09366BCA3B}"/>
    <cellStyle name="20% - Isticanje6 4" xfId="255" xr:uid="{1AB59AAF-4010-4EB0-8EDF-84A63A0F6DAC}"/>
    <cellStyle name="20% - Isticanje6 5" xfId="256" xr:uid="{738DDDD7-F10B-4FE2-809A-1AB6FA116679}"/>
    <cellStyle name="20% - Isticanje6 6" xfId="257" xr:uid="{99BFCCB7-B84D-41F2-87F7-FD1C51479C71}"/>
    <cellStyle name="20% - Isticanje6 7" xfId="258" xr:uid="{652D17ED-861B-4F7C-AD09-319B077B00F7}"/>
    <cellStyle name="20% - Isticanje6 8" xfId="259" xr:uid="{A030DD45-0ED0-4AA2-BE2E-8FCF4587FF02}"/>
    <cellStyle name="20% - Isticanje6 9" xfId="260" xr:uid="{35CC3BFF-7726-4285-B0AC-15885243FCF9}"/>
    <cellStyle name="40% - Accent1 1" xfId="261" xr:uid="{801119E6-7511-467F-823C-9A4E3E6AA5D1}"/>
    <cellStyle name="40% - Accent1 2" xfId="262" xr:uid="{42A2B2FE-8AB5-4B98-9DB7-217BA5364535}"/>
    <cellStyle name="40% - Accent1 3" xfId="263" xr:uid="{3196912B-7EDC-4745-9C9F-50F15C231B19}"/>
    <cellStyle name="40% - Accent1 4" xfId="264" xr:uid="{03A0918D-8603-4021-AA0C-D7091F005B0D}"/>
    <cellStyle name="40% - Accent2 1" xfId="265" xr:uid="{CFD75FD6-1EF0-497C-B479-1624DAAD9DB3}"/>
    <cellStyle name="40% - Accent2 2" xfId="266" xr:uid="{8A065C8E-18D6-4064-8AAF-BBD2A516C63A}"/>
    <cellStyle name="40% - Accent2 3" xfId="267" xr:uid="{7F608C71-9294-41BC-B7F5-90781FDD52C0}"/>
    <cellStyle name="40% - Accent2 4" xfId="268" xr:uid="{92BF720B-B635-4B7E-BAFE-E1E2C5FBCF32}"/>
    <cellStyle name="40% - Accent3 1" xfId="269" xr:uid="{9689A6AA-AC4F-42D9-8FFC-73B4337B0BBC}"/>
    <cellStyle name="40% - Accent3 2" xfId="270" xr:uid="{DEC188BB-68A2-4413-9CBC-4E68A0CC9231}"/>
    <cellStyle name="40% - Accent3 3" xfId="271" xr:uid="{8A7CD8F1-862F-4602-9FE6-3391260E6310}"/>
    <cellStyle name="40% - Accent3 4" xfId="272" xr:uid="{D4F7104E-BB7E-4D55-834C-7523BC933606}"/>
    <cellStyle name="40% - Accent4 1" xfId="273" xr:uid="{9C22D380-D769-4FE7-AC2E-424AB7BC1994}"/>
    <cellStyle name="40% - Accent4 2" xfId="274" xr:uid="{CA750532-B60D-4566-A097-7125E7BF8670}"/>
    <cellStyle name="40% - Accent4 3" xfId="275" xr:uid="{C4DA7119-CA10-4F88-BFEE-F8FB04379400}"/>
    <cellStyle name="40% - Accent4 4" xfId="276" xr:uid="{D57C197A-51C2-43CA-96AC-27A6E9D54F8B}"/>
    <cellStyle name="40% - Accent5 1" xfId="277" xr:uid="{99A01893-0813-4293-861D-99FF20953C78}"/>
    <cellStyle name="40% - Accent5 2" xfId="278" xr:uid="{2D8D09D8-207C-4EAF-9666-64FF09F1AF9A}"/>
    <cellStyle name="40% - Accent5 3" xfId="279" xr:uid="{CE1D23A0-E81E-44F8-87B5-7DCA5D0A7D8F}"/>
    <cellStyle name="40% - Accent5 4" xfId="280" xr:uid="{68BC1AA4-C952-4AFF-97CD-602286125F2C}"/>
    <cellStyle name="40% - Accent6 1" xfId="281" xr:uid="{2AEF89FE-6259-4203-B211-1EE79A142E46}"/>
    <cellStyle name="40% - Accent6 2" xfId="282" xr:uid="{9ED4910F-2A7B-42A5-9074-35F4A3C19F26}"/>
    <cellStyle name="40% - Accent6 3" xfId="283" xr:uid="{B63783A3-0747-4725-BA1E-D2C8966B1DD2}"/>
    <cellStyle name="40% - Accent6 4" xfId="284" xr:uid="{759700A8-0122-43B9-979F-5D202E63E7D1}"/>
    <cellStyle name="40% - Akzent1" xfId="285" xr:uid="{1F1B1C4D-1580-44CD-AA29-9859BA3A31CA}"/>
    <cellStyle name="40% - Akzent2" xfId="286" xr:uid="{EB244E60-C988-42B7-9368-DDF61345F5CE}"/>
    <cellStyle name="40% - Akzent3" xfId="287" xr:uid="{19869716-ABD9-4924-A5AE-BE89B09A7B78}"/>
    <cellStyle name="40% - Akzent4" xfId="288" xr:uid="{714D2B26-6378-43A6-9BA4-74354E2C87A3}"/>
    <cellStyle name="40% - Akzent5" xfId="289" xr:uid="{ABF42191-815A-4BFD-A4E1-6B9501001297}"/>
    <cellStyle name="40% - Akzent6" xfId="290" xr:uid="{29390646-BAE0-44A2-97BC-B1FB1F57640C}"/>
    <cellStyle name="40% - Isticanje2 1" xfId="291" xr:uid="{5A2E2A0A-8B51-4863-BA15-0B58FA1D09AC}"/>
    <cellStyle name="40% - Isticanje2 10" xfId="292" xr:uid="{5BF27A73-AA98-4C81-A032-2B250F1EF2BF}"/>
    <cellStyle name="40% - Isticanje2 11" xfId="293" xr:uid="{35682D3E-C668-4EDB-A369-4E895C8B0D8C}"/>
    <cellStyle name="40% - Isticanje2 12" xfId="294" xr:uid="{4D09B941-65F1-4A70-BA29-B229522E2BAE}"/>
    <cellStyle name="40% - Isticanje2 13" xfId="295" xr:uid="{3E44FC05-655F-444D-AE4D-3FBD3A6CEA63}"/>
    <cellStyle name="40% - Isticanje2 14" xfId="296" xr:uid="{44A07C07-A2E4-45DC-9095-81A7BBFA74E8}"/>
    <cellStyle name="40% - Isticanje2 15" xfId="297" xr:uid="{B2BC87FC-3F61-4BB4-A78F-9A43BC729D3E}"/>
    <cellStyle name="40% - Isticanje2 16" xfId="298" xr:uid="{619852E7-211B-42AA-8EF2-240DDDD4538E}"/>
    <cellStyle name="40% - Isticanje2 17" xfId="299" xr:uid="{23476C7D-6509-48AE-83CD-0C5E55DE2C76}"/>
    <cellStyle name="40% - Isticanje2 18" xfId="300" xr:uid="{738EE28A-22B9-4885-9767-193248A4413D}"/>
    <cellStyle name="40% - Isticanje2 19" xfId="301" xr:uid="{B36EE7FA-456E-4EDD-BA10-13558FD2C719}"/>
    <cellStyle name="40% - Isticanje2 2" xfId="302" xr:uid="{188737B0-B69B-4240-A10F-5EB2AA7A10CC}"/>
    <cellStyle name="40% - Isticanje2 20" xfId="303" xr:uid="{4F7827E6-7EEB-4A62-BFB4-815AB96501FD}"/>
    <cellStyle name="40% - Isticanje2 3" xfId="304" xr:uid="{44B34C92-6914-4E41-AEF1-2CB7055DBB1A}"/>
    <cellStyle name="40% - Isticanje2 4" xfId="305" xr:uid="{835E7561-6A7C-4D07-8954-E84C7E1F75F6}"/>
    <cellStyle name="40% - Isticanje2 5" xfId="306" xr:uid="{06BC1496-7560-4A76-9320-11F458048A35}"/>
    <cellStyle name="40% - Isticanje2 6" xfId="307" xr:uid="{6B671EDC-3FDE-4641-A4F9-0296EC227754}"/>
    <cellStyle name="40% - Isticanje2 7" xfId="308" xr:uid="{27B06381-7229-4C53-9C39-1730B5542095}"/>
    <cellStyle name="40% - Isticanje2 8" xfId="309" xr:uid="{CC90A3A9-D2DF-478C-BDA7-9C5CED012664}"/>
    <cellStyle name="40% - Isticanje2 9" xfId="310" xr:uid="{06544362-468D-40E1-9491-5CFB43CBCA01}"/>
    <cellStyle name="40% - Isticanje3 1" xfId="311" xr:uid="{E392AAA4-1EB6-43AD-900D-0F6BCB836983}"/>
    <cellStyle name="40% - Isticanje3 10" xfId="312" xr:uid="{61CC301B-CC8B-4496-B1BC-9620A46C1C6F}"/>
    <cellStyle name="40% - Isticanje3 11" xfId="313" xr:uid="{427D3BF6-BFA5-4A00-AD4A-A09576BCB55E}"/>
    <cellStyle name="40% - Isticanje3 12" xfId="314" xr:uid="{F397EBCB-BCB9-4357-B7B9-A5FA31DB004F}"/>
    <cellStyle name="40% - Isticanje3 13" xfId="315" xr:uid="{5C1D63DA-7F53-40C6-9318-914AAAC767FA}"/>
    <cellStyle name="40% - Isticanje3 14" xfId="316" xr:uid="{F03E9C0F-F6A7-4E7B-A3A7-25C2FFCBC5C5}"/>
    <cellStyle name="40% - Isticanje3 15" xfId="317" xr:uid="{B73B0E39-4B82-4792-A950-1ED23889F290}"/>
    <cellStyle name="40% - Isticanje3 16" xfId="318" xr:uid="{6DF04EE6-A950-4888-957D-CC6A1C101B6D}"/>
    <cellStyle name="40% - Isticanje3 17" xfId="319" xr:uid="{30774D76-3F92-48C9-A495-4ED84F668FCE}"/>
    <cellStyle name="40% - Isticanje3 18" xfId="320" xr:uid="{A7BBF75A-F18E-4068-A789-64AB0124A0DA}"/>
    <cellStyle name="40% - Isticanje3 19" xfId="321" xr:uid="{0A328157-E58E-49E5-BB50-948E0BFA8DD9}"/>
    <cellStyle name="40% - Isticanje3 2" xfId="322" xr:uid="{C3D264BB-7066-410D-AC5C-4C5F3C870125}"/>
    <cellStyle name="40% - Isticanje3 20" xfId="323" xr:uid="{5CD32F31-DD4B-402C-9D63-218DAEF74534}"/>
    <cellStyle name="40% - Isticanje3 3" xfId="324" xr:uid="{72CDC95A-AECA-4AF9-83D0-D3078179F58D}"/>
    <cellStyle name="40% - Isticanje3 4" xfId="325" xr:uid="{7ED5D1C0-5C68-408B-93A7-9C7C55ECAA49}"/>
    <cellStyle name="40% - Isticanje3 5" xfId="326" xr:uid="{F11B4ED7-7BB2-4F2D-9B84-19D177516B34}"/>
    <cellStyle name="40% - Isticanje3 6" xfId="327" xr:uid="{821A801C-3854-43E4-AF14-F42E627BD387}"/>
    <cellStyle name="40% - Isticanje3 7" xfId="328" xr:uid="{AB02BE05-992E-4CA9-A815-B8E824E9C468}"/>
    <cellStyle name="40% - Isticanje3 8" xfId="329" xr:uid="{59A711D8-0219-4D8A-9BDC-7895C444CC53}"/>
    <cellStyle name="40% - Isticanje3 9" xfId="330" xr:uid="{E69E649E-8E39-42A0-8980-B4059A44B3FE}"/>
    <cellStyle name="40% - Isticanje4 1" xfId="331" xr:uid="{99167F09-7A36-4644-971C-90C3DB907C85}"/>
    <cellStyle name="40% - Isticanje4 10" xfId="332" xr:uid="{CF51D4B9-6349-4BA1-A651-090AF6EC4E29}"/>
    <cellStyle name="40% - Isticanje4 11" xfId="333" xr:uid="{8F24A6E3-A215-48FD-94F6-936B89CC804C}"/>
    <cellStyle name="40% - Isticanje4 12" xfId="334" xr:uid="{ED668F73-2448-4D03-9167-210099BA2C9E}"/>
    <cellStyle name="40% - Isticanje4 13" xfId="335" xr:uid="{878F709A-3FE0-480C-90C6-F0DFCB39AB5E}"/>
    <cellStyle name="40% - Isticanje4 14" xfId="336" xr:uid="{E25CBD32-FB80-4123-A225-17A63CC551C7}"/>
    <cellStyle name="40% - Isticanje4 15" xfId="337" xr:uid="{46A4DC79-7670-48A2-8D31-DD806E14F23E}"/>
    <cellStyle name="40% - Isticanje4 16" xfId="338" xr:uid="{4FFD63AE-02F3-43CA-A8D1-6F481D44B7AD}"/>
    <cellStyle name="40% - Isticanje4 17" xfId="339" xr:uid="{A90A8C59-1BDF-4AD0-8405-040870BFA2D2}"/>
    <cellStyle name="40% - Isticanje4 18" xfId="340" xr:uid="{7FEF3077-97DA-410A-B14A-24F762191794}"/>
    <cellStyle name="40% - Isticanje4 19" xfId="341" xr:uid="{00CE30DB-1506-4A83-9F42-B42DAD6FF7E8}"/>
    <cellStyle name="40% - Isticanje4 2" xfId="342" xr:uid="{26C4169E-5457-4337-9324-13F167B934E0}"/>
    <cellStyle name="40% - Isticanje4 20" xfId="343" xr:uid="{83061B5D-B2B2-4CA1-8FEF-A4DCD57307F8}"/>
    <cellStyle name="40% - Isticanje4 3" xfId="344" xr:uid="{07A1C768-3C63-4C18-A6DC-77AB53694FBB}"/>
    <cellStyle name="40% - Isticanje4 4" xfId="345" xr:uid="{D9812013-E26E-46CF-93C3-4AA70D83B95D}"/>
    <cellStyle name="40% - Isticanje4 5" xfId="346" xr:uid="{C8501781-BD05-40AD-8624-0C89C9CCB062}"/>
    <cellStyle name="40% - Isticanje4 6" xfId="347" xr:uid="{2AD92585-7863-4379-8E5F-C99C5B71925B}"/>
    <cellStyle name="40% - Isticanje4 7" xfId="348" xr:uid="{3A50E492-9268-4F14-BF8A-ADF659E80BE1}"/>
    <cellStyle name="40% - Isticanje4 8" xfId="349" xr:uid="{F1737121-BEA9-49CB-92EF-783BA161CDC2}"/>
    <cellStyle name="40% - Isticanje4 9" xfId="350" xr:uid="{32D8670F-E070-4949-BBC6-D23BE79E67B8}"/>
    <cellStyle name="40% - Isticanje5 1" xfId="351" xr:uid="{A7545D69-01E8-4EC6-A91B-33450339FBD9}"/>
    <cellStyle name="40% - Isticanje5 10" xfId="352" xr:uid="{44BB290F-977B-4971-A8CE-160C812D360D}"/>
    <cellStyle name="40% - Isticanje5 11" xfId="353" xr:uid="{B000F3AA-3D06-4C4D-A20C-02572EFEBED5}"/>
    <cellStyle name="40% - Isticanje5 12" xfId="354" xr:uid="{E35DD4DE-96EC-4870-AE49-3BE22CCBA5E5}"/>
    <cellStyle name="40% - Isticanje5 13" xfId="355" xr:uid="{6890C0C8-7143-4687-AE91-5E330F752C5B}"/>
    <cellStyle name="40% - Isticanje5 14" xfId="356" xr:uid="{EF6BD342-6B64-42DB-9F2D-3A80A9F87DA9}"/>
    <cellStyle name="40% - Isticanje5 15" xfId="357" xr:uid="{5A3DFC4A-1425-452F-BDB3-8DF8EC4A483A}"/>
    <cellStyle name="40% - Isticanje5 16" xfId="358" xr:uid="{E6BC4233-66B4-4B1B-A1F0-410A7E447378}"/>
    <cellStyle name="40% - Isticanje5 17" xfId="359" xr:uid="{11818B01-4A9F-4366-ABE2-C91E7A4A7A11}"/>
    <cellStyle name="40% - Isticanje5 18" xfId="360" xr:uid="{B64296D3-DE96-462D-8513-08972F690028}"/>
    <cellStyle name="40% - Isticanje5 19" xfId="361" xr:uid="{C5591EAF-6916-48A4-9A9C-90F190D23518}"/>
    <cellStyle name="40% - Isticanje5 2" xfId="362" xr:uid="{09F0AD5B-821C-4DB5-A09C-B36BAE2AE447}"/>
    <cellStyle name="40% - Isticanje5 20" xfId="363" xr:uid="{552EE1D9-BDD1-4F5A-A1D2-754E8F6FBEF7}"/>
    <cellStyle name="40% - Isticanje5 3" xfId="364" xr:uid="{A552DF44-743F-4C24-9343-7C87AD796FC1}"/>
    <cellStyle name="40% - Isticanje5 4" xfId="365" xr:uid="{75503BF2-4E69-4175-9B1D-89966D18D853}"/>
    <cellStyle name="40% - Isticanje5 5" xfId="366" xr:uid="{99F6D470-D2C5-4555-AB9F-0E7CB9C4518B}"/>
    <cellStyle name="40% - Isticanje5 6" xfId="367" xr:uid="{3562BCD9-FD8A-4835-95B5-4304943F400B}"/>
    <cellStyle name="40% - Isticanje5 7" xfId="368" xr:uid="{12F629A8-8347-492A-B3A2-BCB10409AEC4}"/>
    <cellStyle name="40% - Isticanje5 8" xfId="369" xr:uid="{698EF25C-EE8F-404E-8CAC-8C8F8935C5D4}"/>
    <cellStyle name="40% - Isticanje5 9" xfId="370" xr:uid="{B22EFB54-32F1-480B-8458-29CA3C07CE05}"/>
    <cellStyle name="40% - Isticanje6 1" xfId="371" xr:uid="{810B89F5-E132-4843-96AB-CCD1EB2C9D80}"/>
    <cellStyle name="40% - Isticanje6 10" xfId="372" xr:uid="{4D71D837-E391-4470-B1F6-3EE053C8F5BB}"/>
    <cellStyle name="40% - Isticanje6 11" xfId="373" xr:uid="{374C6C1B-1728-4013-8A1F-D6591A6495D9}"/>
    <cellStyle name="40% - Isticanje6 12" xfId="374" xr:uid="{F0EA85CC-8251-4837-8A93-FED5C788C260}"/>
    <cellStyle name="40% - Isticanje6 13" xfId="375" xr:uid="{2991B486-58D8-41AE-9469-7E7B24E882DB}"/>
    <cellStyle name="40% - Isticanje6 14" xfId="376" xr:uid="{490EB872-C0D6-457C-A19C-147448672184}"/>
    <cellStyle name="40% - Isticanje6 15" xfId="377" xr:uid="{1AC5B874-C92E-4BBE-B5F0-019C9A9F8CC4}"/>
    <cellStyle name="40% - Isticanje6 16" xfId="378" xr:uid="{0435DFE5-624D-41DD-9069-CDBCED0DA226}"/>
    <cellStyle name="40% - Isticanje6 17" xfId="379" xr:uid="{2A07A9AA-D399-448E-9862-E83085DE092E}"/>
    <cellStyle name="40% - Isticanje6 18" xfId="380" xr:uid="{8265D493-8EB2-480F-BA9B-91816E5C0E4F}"/>
    <cellStyle name="40% - Isticanje6 19" xfId="381" xr:uid="{96487E44-6D6A-410A-B8D5-DFFF2F0740C5}"/>
    <cellStyle name="40% - Isticanje6 2" xfId="382" xr:uid="{EF296DC1-EB89-4797-B0D2-70700DE0B594}"/>
    <cellStyle name="40% - Isticanje6 20" xfId="383" xr:uid="{8D8407EA-CCA5-49C9-A68A-175FFA600BFA}"/>
    <cellStyle name="40% - Isticanje6 3" xfId="384" xr:uid="{3F22AD91-A12C-4E32-BFFA-1F53934D89AE}"/>
    <cellStyle name="40% - Isticanje6 4" xfId="385" xr:uid="{CCA2BBDE-9396-4715-99D7-6A5319DAC6CD}"/>
    <cellStyle name="40% - Isticanje6 5" xfId="386" xr:uid="{3F5A5DB5-43A9-481C-8D92-4C071F6F543E}"/>
    <cellStyle name="40% - Isticanje6 6" xfId="387" xr:uid="{EDB6F7A2-28DA-4A19-9A5A-420E6BB06997}"/>
    <cellStyle name="40% - Isticanje6 7" xfId="388" xr:uid="{5EF80E48-AAAD-4AFB-AE9B-87F0D2A1410F}"/>
    <cellStyle name="40% - Isticanje6 8" xfId="389" xr:uid="{315B1463-B7DE-408A-B108-F0F8D4A7A451}"/>
    <cellStyle name="40% - Isticanje6 9" xfId="390" xr:uid="{04091117-0360-40B5-93D1-AC15847F6A78}"/>
    <cellStyle name="40% - Naglasak1" xfId="391" xr:uid="{0549E689-19B5-498B-B622-987D00F31DDB}"/>
    <cellStyle name="40% - Naglasak1 1" xfId="392" xr:uid="{813EF4B5-F9D4-4796-84E9-3A26ED2C28EB}"/>
    <cellStyle name="40% - Naglasak1 10" xfId="393" xr:uid="{C3267D72-7774-479F-9E6D-FACB2E914E90}"/>
    <cellStyle name="40% - Naglasak1 11" xfId="394" xr:uid="{11F94748-58D0-4FDA-B4D4-B9303A542FFC}"/>
    <cellStyle name="40% - Naglasak1 12" xfId="395" xr:uid="{BA4C4FE6-702B-41F5-9B94-C14E2679C543}"/>
    <cellStyle name="40% - Naglasak1 13" xfId="396" xr:uid="{5D40D8F0-4265-4ADA-A83A-86EA8CDA4578}"/>
    <cellStyle name="40% - Naglasak1 14" xfId="397" xr:uid="{0D12C073-1059-41CC-A12B-ACEE6951F446}"/>
    <cellStyle name="40% - Naglasak1 15" xfId="398" xr:uid="{970804A2-A96C-4F4C-B9B4-602EF05B20CE}"/>
    <cellStyle name="40% - Naglasak1 16" xfId="399" xr:uid="{16C67D01-082C-4B19-AF36-909A942E2DE0}"/>
    <cellStyle name="40% - Naglasak1 17" xfId="400" xr:uid="{DCF69A7E-0604-41CB-9863-886472515151}"/>
    <cellStyle name="40% - Naglasak1 18" xfId="401" xr:uid="{410E54A1-A55A-46BC-998E-741293FDC269}"/>
    <cellStyle name="40% - Naglasak1 19" xfId="402" xr:uid="{705C52FB-B577-4964-AB19-4B588FE13150}"/>
    <cellStyle name="40% - Naglasak1 2" xfId="403" xr:uid="{73DD377B-1BF3-4830-8676-E59B0313DA81}"/>
    <cellStyle name="40% - Naglasak1 20" xfId="404" xr:uid="{F8E6A852-A6FA-4F82-B9AD-4AD07CC6FF87}"/>
    <cellStyle name="40% - Naglasak1 3" xfId="405" xr:uid="{F75A7B6D-C31D-4E7A-954D-860AC787735A}"/>
    <cellStyle name="40% - Naglasak1 4" xfId="406" xr:uid="{38A563D1-332D-4813-9CD5-0CEC67CA122F}"/>
    <cellStyle name="40% - Naglasak1 5" xfId="407" xr:uid="{89E27EBF-486A-478F-A709-3C29FEB6E702}"/>
    <cellStyle name="40% - Naglasak1 6" xfId="408" xr:uid="{DFF76B38-BF32-40B4-BF74-0A800CA9AB8E}"/>
    <cellStyle name="40% - Naglasak1 7" xfId="409" xr:uid="{90D78D9C-5093-4762-9714-5FC0DA713424}"/>
    <cellStyle name="40% - Naglasak1 8" xfId="410" xr:uid="{94E1313C-D98C-47BF-B5F1-A17DA2786AA8}"/>
    <cellStyle name="40% - Naglasak1 9" xfId="411" xr:uid="{29AD3F02-FB0D-436D-B1C6-C841AE2B4BFC}"/>
    <cellStyle name="40% - Naglasak1_152 - AUDIO" xfId="412" xr:uid="{8BD34BBE-EE70-43D4-9D06-E5867E4CC95C}"/>
    <cellStyle name="60% - Accent1 1" xfId="413" xr:uid="{A7586D68-E0B3-4E12-9832-D1329F369D3F}"/>
    <cellStyle name="60% - Accent1 2" xfId="414" xr:uid="{107CCA85-0E61-4E25-8D4B-EBB3C7A51627}"/>
    <cellStyle name="60% - Accent1 3" xfId="415" xr:uid="{271BD2ED-974A-41E5-95AB-85A2125CAA22}"/>
    <cellStyle name="60% - Accent1 4" xfId="416" xr:uid="{D6E09E64-2CF9-4DF8-AF07-000B3C67390E}"/>
    <cellStyle name="60% - Accent2 1" xfId="417" xr:uid="{90151E6B-2559-499A-8145-963E2C7DE46A}"/>
    <cellStyle name="60% - Accent2 2" xfId="418" xr:uid="{9B3A7DAE-4CA5-40D9-9A41-D5943216AC48}"/>
    <cellStyle name="60% - Accent2 3" xfId="419" xr:uid="{8D2EFCE9-6A13-4BBB-84FC-7F3C1B52F716}"/>
    <cellStyle name="60% - Accent2 4" xfId="420" xr:uid="{939E25E3-39BD-46A1-B343-4EDD124E70BE}"/>
    <cellStyle name="60% - Accent3 1" xfId="421" xr:uid="{69B2112F-3E0B-4175-862E-8976F18600D0}"/>
    <cellStyle name="60% - Accent3 2" xfId="422" xr:uid="{BFD158F3-3690-40AF-85EB-675FAB312C0C}"/>
    <cellStyle name="60% - Accent3 3" xfId="423" xr:uid="{D375A985-B407-4703-B33E-7E0A6DFE302D}"/>
    <cellStyle name="60% - Accent3 4" xfId="424" xr:uid="{B4FA5D10-D617-4DE0-9B99-432BCC4EB06C}"/>
    <cellStyle name="60% - Accent4 1" xfId="425" xr:uid="{EC873102-5113-4474-9BD1-78876AB6A5A0}"/>
    <cellStyle name="60% - Accent4 2" xfId="426" xr:uid="{8726E79A-867B-4E4C-9591-173915C1B836}"/>
    <cellStyle name="60% - Accent4 3" xfId="427" xr:uid="{D1BF9F81-C05E-45E4-8BEF-5A8BF4A46463}"/>
    <cellStyle name="60% - Accent4 4" xfId="428" xr:uid="{DA96A495-F31D-4F2B-B3B8-FD2B1F9DCB4B}"/>
    <cellStyle name="60% - Accent5 1" xfId="429" xr:uid="{A449EFDF-EBC5-4A56-9B58-D701A2DE4D4D}"/>
    <cellStyle name="60% - Accent5 2" xfId="430" xr:uid="{344F5A88-391D-4596-A495-0CE1F6C0F6DB}"/>
    <cellStyle name="60% - Accent5 3" xfId="431" xr:uid="{D49336BF-6691-4CB9-8967-AD7B1084D707}"/>
    <cellStyle name="60% - Accent5 4" xfId="432" xr:uid="{04583FD9-4731-434E-ABB3-2141337A8C8E}"/>
    <cellStyle name="60% - Accent6 1" xfId="433" xr:uid="{F148458B-7594-43C7-874C-3D437241E631}"/>
    <cellStyle name="60% - Accent6 2" xfId="434" xr:uid="{377A2877-E2BE-43C0-AFC4-9242CF43BED5}"/>
    <cellStyle name="60% - Accent6 3" xfId="435" xr:uid="{C5C1148E-BF7C-43A1-B197-652E2E9C84EC}"/>
    <cellStyle name="60% - Accent6 4" xfId="436" xr:uid="{3AEFCC22-4EB7-4CCE-A8F1-DC646947B7E5}"/>
    <cellStyle name="60% - Akzent1" xfId="437" xr:uid="{9BE35722-74C2-4655-8776-63DADE7C2C83}"/>
    <cellStyle name="60% - Akzent2" xfId="438" xr:uid="{A87AD9E5-2BF5-4CA1-B116-76D9DE20279E}"/>
    <cellStyle name="60% - Akzent3" xfId="439" xr:uid="{5A227EC6-3664-4DE9-A952-BED187CFFDBD}"/>
    <cellStyle name="60% - Akzent4" xfId="440" xr:uid="{DFA69FE5-FDC7-47AD-A068-5EF0899E63C2}"/>
    <cellStyle name="60% - Akzent5" xfId="441" xr:uid="{899A13F0-435F-4742-9F49-2F632BB7B766}"/>
    <cellStyle name="60% - Akzent6" xfId="442" xr:uid="{7FB5DD12-D09F-4EC3-8702-5EA49A4B556E}"/>
    <cellStyle name="60% - Isticanje1 1" xfId="443" xr:uid="{975EB438-0B34-4C82-92F7-2E19D2C36E24}"/>
    <cellStyle name="60% - Isticanje1 10" xfId="444" xr:uid="{B5CC4171-E637-4D7E-93BF-535CECFDF033}"/>
    <cellStyle name="60% - Isticanje1 11" xfId="445" xr:uid="{5A5F2FC6-4BE5-458E-A7B0-8ED89D8DE65C}"/>
    <cellStyle name="60% - Isticanje1 12" xfId="446" xr:uid="{A04D5A97-9A94-41F9-B116-1D3F2E1714B9}"/>
    <cellStyle name="60% - Isticanje1 13" xfId="447" xr:uid="{2968ACD4-A897-4C4C-A609-51162A944E72}"/>
    <cellStyle name="60% - Isticanje1 14" xfId="448" xr:uid="{17040C2D-8F8E-4F8C-8CBF-CEB9CF05AEB7}"/>
    <cellStyle name="60% - Isticanje1 15" xfId="449" xr:uid="{104E9535-ACE3-47B3-9ECC-C967936DC263}"/>
    <cellStyle name="60% - Isticanje1 16" xfId="450" xr:uid="{260584C4-D656-4254-BD88-5D904781FDBF}"/>
    <cellStyle name="60% - Isticanje1 17" xfId="451" xr:uid="{620B3D5B-BA15-4E6E-A37F-8D06019FF592}"/>
    <cellStyle name="60% - Isticanje1 18" xfId="452" xr:uid="{B0FED893-8537-485B-A9D9-8AF36975CD0D}"/>
    <cellStyle name="60% - Isticanje1 19" xfId="453" xr:uid="{7ED47CE6-5494-4147-A158-38D8C3C6BA29}"/>
    <cellStyle name="60% - Isticanje1 2" xfId="454" xr:uid="{16DD73AA-51AF-45A4-9182-A925686938C7}"/>
    <cellStyle name="60% - Isticanje1 20" xfId="455" xr:uid="{57BF385D-0968-4627-BE0B-54210DD3B7A1}"/>
    <cellStyle name="60% - Isticanje1 3" xfId="456" xr:uid="{658F18B7-0F2C-4E2C-9524-F2A4CDF30B42}"/>
    <cellStyle name="60% - Isticanje1 4" xfId="457" xr:uid="{2BCC818C-671F-4441-A9EA-5B0262C62C69}"/>
    <cellStyle name="60% - Isticanje1 5" xfId="458" xr:uid="{E7215758-7D8B-4512-A12D-8713BCFCD8D6}"/>
    <cellStyle name="60% - Isticanje1 6" xfId="459" xr:uid="{3D118790-9B5F-4721-8216-A6006005957F}"/>
    <cellStyle name="60% - Isticanje1 7" xfId="460" xr:uid="{DE872ED6-987A-4F27-B976-EF5A4E0298C6}"/>
    <cellStyle name="60% - Isticanje1 8" xfId="461" xr:uid="{63BF34F6-7DDC-4363-99D7-BC0CDCB1344A}"/>
    <cellStyle name="60% - Isticanje1 9" xfId="462" xr:uid="{7735F527-9130-4862-A4FF-5C1FF4CF590A}"/>
    <cellStyle name="60% - Isticanje2 1" xfId="463" xr:uid="{AAE30D4A-C197-4BE2-A05B-D213C076C0BA}"/>
    <cellStyle name="60% - Isticanje2 10" xfId="464" xr:uid="{D9FFF6BB-2664-4479-8E83-A39EF75C37F3}"/>
    <cellStyle name="60% - Isticanje2 11" xfId="465" xr:uid="{1480E383-C40D-4F9C-A64A-BC69C6F1FD90}"/>
    <cellStyle name="60% - Isticanje2 12" xfId="466" xr:uid="{433203F5-0E92-44EB-B6B7-75C49D46AB60}"/>
    <cellStyle name="60% - Isticanje2 13" xfId="467" xr:uid="{FC4F29E4-5F1B-435D-AF04-F2A55F46915C}"/>
    <cellStyle name="60% - Isticanje2 14" xfId="468" xr:uid="{DB67F80F-C0FD-4A35-ACD1-09087DBC52EC}"/>
    <cellStyle name="60% - Isticanje2 15" xfId="469" xr:uid="{0AEBEFDF-AE09-42D9-8C7B-9E498C745AF4}"/>
    <cellStyle name="60% - Isticanje2 16" xfId="470" xr:uid="{8BEDF79F-566D-451A-A983-7C8949B5EED8}"/>
    <cellStyle name="60% - Isticanje2 17" xfId="471" xr:uid="{CE4A758A-3B9A-4C2B-BC4C-6C0CF8CA4F38}"/>
    <cellStyle name="60% - Isticanje2 18" xfId="472" xr:uid="{E516FE58-E8CE-4DF2-9F88-64DB5C7BA1AD}"/>
    <cellStyle name="60% - Isticanje2 19" xfId="473" xr:uid="{F0F5E460-EA79-4988-903E-AE5BD2008358}"/>
    <cellStyle name="60% - Isticanje2 2" xfId="474" xr:uid="{82039C29-7351-4D42-B1B7-01819AFB33D6}"/>
    <cellStyle name="60% - Isticanje2 20" xfId="475" xr:uid="{9994706A-842F-47C7-979C-AAC40DF53C24}"/>
    <cellStyle name="60% - Isticanje2 3" xfId="476" xr:uid="{AAB68402-DEAD-4202-AEC7-7A2C7B1BBE46}"/>
    <cellStyle name="60% - Isticanje2 4" xfId="477" xr:uid="{DF221E92-D41D-44A6-B183-4022736D8ABB}"/>
    <cellStyle name="60% - Isticanje2 5" xfId="478" xr:uid="{134C2515-D09C-4818-AF90-7DE41EAF2836}"/>
    <cellStyle name="60% - Isticanje2 6" xfId="479" xr:uid="{42885BBA-259A-4038-ADF2-772141D1CDDC}"/>
    <cellStyle name="60% - Isticanje2 7" xfId="480" xr:uid="{DF836108-77D9-4FED-B0F6-735771F05433}"/>
    <cellStyle name="60% - Isticanje2 8" xfId="481" xr:uid="{D0D319FC-BC4A-49F8-85E1-EBB0344D27D6}"/>
    <cellStyle name="60% - Isticanje2 9" xfId="482" xr:uid="{22953332-C8CA-4C64-8800-8D42AFDBAFC7}"/>
    <cellStyle name="60% - Isticanje3 1" xfId="483" xr:uid="{A7E55194-E608-4397-AE69-0BF5D49FE379}"/>
    <cellStyle name="60% - Isticanje3 10" xfId="484" xr:uid="{5586B806-31F1-46F3-90C8-E73E911564D6}"/>
    <cellStyle name="60% - Isticanje3 11" xfId="485" xr:uid="{082C2944-39C1-42A1-8BE3-5A6FE52B316D}"/>
    <cellStyle name="60% - Isticanje3 12" xfId="486" xr:uid="{20773055-F2E2-486F-898F-0497D7CADC05}"/>
    <cellStyle name="60% - Isticanje3 13" xfId="487" xr:uid="{F085647F-61D0-450A-8807-9D83FA550999}"/>
    <cellStyle name="60% - Isticanje3 14" xfId="488" xr:uid="{F0F70FD5-B377-4949-8C67-2FBFDD48DD56}"/>
    <cellStyle name="60% - Isticanje3 15" xfId="489" xr:uid="{96FCD5D8-07B9-4F59-9240-16F07BBFBDEE}"/>
    <cellStyle name="60% - Isticanje3 16" xfId="490" xr:uid="{5F657CCA-AF32-4645-96F4-B624A1CA5732}"/>
    <cellStyle name="60% - Isticanje3 17" xfId="491" xr:uid="{CEC99B29-BF5E-4BF6-8A3D-A0FB2B09246F}"/>
    <cellStyle name="60% - Isticanje3 18" xfId="492" xr:uid="{6E04F7F9-9565-410C-B2B7-12D512A72B85}"/>
    <cellStyle name="60% - Isticanje3 19" xfId="493" xr:uid="{5820B34B-EBB4-4315-8CBD-6FA8D7812DAE}"/>
    <cellStyle name="60% - Isticanje3 2" xfId="494" xr:uid="{48546630-AA3F-4286-B580-35B87FABBC76}"/>
    <cellStyle name="60% - Isticanje3 20" xfId="495" xr:uid="{74C725F3-B43C-4E5D-BD16-D70A97B65850}"/>
    <cellStyle name="60% - Isticanje3 3" xfId="496" xr:uid="{1417F029-ADBE-4D47-B26D-8F246E8253BF}"/>
    <cellStyle name="60% - Isticanje3 4" xfId="497" xr:uid="{68D71334-4A8C-4AFF-BF7B-66F386484140}"/>
    <cellStyle name="60% - Isticanje3 5" xfId="498" xr:uid="{246093E5-45ED-46E5-8633-B47113AB1AF3}"/>
    <cellStyle name="60% - Isticanje3 6" xfId="499" xr:uid="{D014349A-C8CB-48EE-9DC1-A6CC856D7CDF}"/>
    <cellStyle name="60% - Isticanje3 7" xfId="500" xr:uid="{7682DDBE-89DF-4E2B-89A5-9F5DCAA383BF}"/>
    <cellStyle name="60% - Isticanje3 8" xfId="501" xr:uid="{5BB7D6F7-B4AB-499F-8499-440248603E29}"/>
    <cellStyle name="60% - Isticanje3 9" xfId="502" xr:uid="{ECE5556F-AE82-4CC2-ACA8-9542BBD386E3}"/>
    <cellStyle name="60% - Isticanje4 1" xfId="503" xr:uid="{32C61B7F-BDC4-4DA2-BED1-942D5E2EA932}"/>
    <cellStyle name="60% - Isticanje4 10" xfId="504" xr:uid="{9106D925-F105-4490-B5E2-C5D2D9174933}"/>
    <cellStyle name="60% - Isticanje4 11" xfId="505" xr:uid="{BDF746A1-CC2A-4651-889C-07F9BB5DA21F}"/>
    <cellStyle name="60% - Isticanje4 12" xfId="506" xr:uid="{054D6131-7C16-4BD8-93E3-A9E19904C2CC}"/>
    <cellStyle name="60% - Isticanje4 13" xfId="507" xr:uid="{5FC6F531-F5FE-47CD-B6E9-523B31321B5E}"/>
    <cellStyle name="60% - Isticanje4 14" xfId="508" xr:uid="{51904784-D319-4D59-982E-9B5BD87D35A2}"/>
    <cellStyle name="60% - Isticanje4 15" xfId="509" xr:uid="{E8212785-B0BE-467D-B9F7-EE938FDF08CF}"/>
    <cellStyle name="60% - Isticanje4 16" xfId="510" xr:uid="{5AFF037B-4B5E-4E98-803A-191EEE96611F}"/>
    <cellStyle name="60% - Isticanje4 17" xfId="511" xr:uid="{426E5776-4FF3-4954-832A-044CCF5AD937}"/>
    <cellStyle name="60% - Isticanje4 18" xfId="512" xr:uid="{8384B19E-CD6E-45CB-8AE9-B91E8F53F017}"/>
    <cellStyle name="60% - Isticanje4 19" xfId="513" xr:uid="{B7C1AB6A-5CED-4784-90B2-276182B21FCD}"/>
    <cellStyle name="60% - Isticanje4 2" xfId="514" xr:uid="{85A44301-D65B-445A-84E9-10536E390D30}"/>
    <cellStyle name="60% - Isticanje4 20" xfId="515" xr:uid="{45439D46-CA79-487B-9E15-F35A6A3C2C4C}"/>
    <cellStyle name="60% - Isticanje4 3" xfId="516" xr:uid="{48B229EA-E3D4-4816-9589-6FEDF47F6C98}"/>
    <cellStyle name="60% - Isticanje4 4" xfId="517" xr:uid="{82B9DA9B-9714-4496-8769-48ADB2118747}"/>
    <cellStyle name="60% - Isticanje4 5" xfId="518" xr:uid="{ECDDDC47-72E1-4AFF-AC17-E5C16C7D06F3}"/>
    <cellStyle name="60% - Isticanje4 6" xfId="519" xr:uid="{FDFD210B-1D80-4CAB-B4FE-C7E2373DC576}"/>
    <cellStyle name="60% - Isticanje4 7" xfId="520" xr:uid="{2CC0E5DD-9703-4220-8E5D-6A5D55639AD4}"/>
    <cellStyle name="60% - Isticanje4 8" xfId="521" xr:uid="{0A11BACB-B55E-4B8E-B8A4-AB708961E4A6}"/>
    <cellStyle name="60% - Isticanje4 9" xfId="522" xr:uid="{FB8E9874-FEDE-4F0B-9FA1-62B78DD38CF4}"/>
    <cellStyle name="60% - Isticanje5 1" xfId="523" xr:uid="{D188956B-9884-4838-9D50-9CAC70E2780F}"/>
    <cellStyle name="60% - Isticanje5 10" xfId="524" xr:uid="{03B8C23A-505A-4CA4-8652-D6C51C258C0C}"/>
    <cellStyle name="60% - Isticanje5 11" xfId="525" xr:uid="{19B472A3-9555-403E-A956-3E57171FE751}"/>
    <cellStyle name="60% - Isticanje5 12" xfId="526" xr:uid="{C3449A1D-6CA9-4C37-A40F-8D6E79C79279}"/>
    <cellStyle name="60% - Isticanje5 13" xfId="527" xr:uid="{D712C668-EEC3-410C-9C6F-F98DE26E3E1A}"/>
    <cellStyle name="60% - Isticanje5 14" xfId="528" xr:uid="{1B3FE9ED-BC5B-41EB-B790-75B542DD12F0}"/>
    <cellStyle name="60% - Isticanje5 15" xfId="529" xr:uid="{6078E735-EA2F-4EC8-9FE2-9D900064B2A6}"/>
    <cellStyle name="60% - Isticanje5 16" xfId="530" xr:uid="{B86BAA4C-1178-43C0-A46E-A11283962FBC}"/>
    <cellStyle name="60% - Isticanje5 17" xfId="531" xr:uid="{7EA90A91-1822-40DB-B860-1BF63C6B87CF}"/>
    <cellStyle name="60% - Isticanje5 18" xfId="532" xr:uid="{C245E639-D2BA-4A19-95AE-0B63E5A25F19}"/>
    <cellStyle name="60% - Isticanje5 19" xfId="533" xr:uid="{A6CB4CFE-123F-4FA5-AF12-82B972230A07}"/>
    <cellStyle name="60% - Isticanje5 2" xfId="534" xr:uid="{7874D5EB-123D-4280-9736-E538524553E1}"/>
    <cellStyle name="60% - Isticanje5 20" xfId="535" xr:uid="{38EF899D-AEA7-4375-8EE8-11B4883C5073}"/>
    <cellStyle name="60% - Isticanje5 3" xfId="536" xr:uid="{C47458F2-13FB-4B30-A0E7-8CEC36E1DACD}"/>
    <cellStyle name="60% - Isticanje5 4" xfId="537" xr:uid="{B7FCD285-FDEA-4858-B8ED-7969EC3D4785}"/>
    <cellStyle name="60% - Isticanje5 5" xfId="538" xr:uid="{BEDEA3AB-6AB4-47EF-A437-68FF83D332F2}"/>
    <cellStyle name="60% - Isticanje5 6" xfId="539" xr:uid="{C3A65B5A-99D6-4DDE-A3FD-03B8775A2152}"/>
    <cellStyle name="60% - Isticanje5 7" xfId="540" xr:uid="{24912B7C-DAB1-4603-A078-DC8828D0D271}"/>
    <cellStyle name="60% - Isticanje5 8" xfId="541" xr:uid="{39F39B30-5EA9-4A64-ACDE-574C1FCA2F98}"/>
    <cellStyle name="60% - Isticanje5 9" xfId="542" xr:uid="{CCEE88FC-0450-4C06-8B92-F4EAA1D8782E}"/>
    <cellStyle name="60% - Isticanje6 1" xfId="543" xr:uid="{36A9A703-F013-47D2-8975-0C1F8A54A45D}"/>
    <cellStyle name="60% - Isticanje6 10" xfId="544" xr:uid="{A4537A21-753F-4509-B77B-4E6D2033205E}"/>
    <cellStyle name="60% - Isticanje6 11" xfId="545" xr:uid="{90E30708-DA78-4044-BCFE-D5A1666E0800}"/>
    <cellStyle name="60% - Isticanje6 12" xfId="546" xr:uid="{7C82C42F-549A-4021-8499-018ABDA03518}"/>
    <cellStyle name="60% - Isticanje6 13" xfId="547" xr:uid="{E1B0C0F1-459C-4108-95FB-5D22C04235BE}"/>
    <cellStyle name="60% - Isticanje6 14" xfId="548" xr:uid="{B2DA3342-29F0-4F10-B4A1-6432BB308BE5}"/>
    <cellStyle name="60% - Isticanje6 15" xfId="549" xr:uid="{350A5E04-8F41-4D42-96F0-9AFBEB85B67C}"/>
    <cellStyle name="60% - Isticanje6 16" xfId="550" xr:uid="{2EE9F97B-AED7-4283-91F2-21948B84A4A4}"/>
    <cellStyle name="60% - Isticanje6 17" xfId="551" xr:uid="{0C48C02F-4E98-421D-A0DC-8FBBA3540F1F}"/>
    <cellStyle name="60% - Isticanje6 18" xfId="552" xr:uid="{B4289B39-C79E-4FAF-A1C2-0467E101C33F}"/>
    <cellStyle name="60% - Isticanje6 19" xfId="553" xr:uid="{FADC5BD9-0462-4706-A114-ADA9606953F5}"/>
    <cellStyle name="60% - Isticanje6 2" xfId="554" xr:uid="{5F7CE5CA-92B6-46D9-9C2F-9A6871C6DE2F}"/>
    <cellStyle name="60% - Isticanje6 20" xfId="555" xr:uid="{6A43CDBE-EC89-4FD7-829F-A1E435BF582A}"/>
    <cellStyle name="60% - Isticanje6 3" xfId="556" xr:uid="{103DBF2B-427E-49D2-B2AA-1FEBDE8552B9}"/>
    <cellStyle name="60% - Isticanje6 4" xfId="557" xr:uid="{FF9B6136-F3A5-4DA5-8F4F-0CCB8565E8E9}"/>
    <cellStyle name="60% - Isticanje6 5" xfId="558" xr:uid="{49013C65-71C7-4796-B803-B71638EACB6B}"/>
    <cellStyle name="60% - Isticanje6 6" xfId="559" xr:uid="{03D37B75-F864-4A86-9FF9-B1B49363D8A5}"/>
    <cellStyle name="60% - Isticanje6 7" xfId="560" xr:uid="{FC63E22C-E734-4C5F-AF71-B052923F1B7C}"/>
    <cellStyle name="60% - Isticanje6 8" xfId="561" xr:uid="{4FF4DEEF-8D4B-46A0-92D2-D8E02A74ED40}"/>
    <cellStyle name="60% - Isticanje6 9" xfId="562" xr:uid="{77173212-AC7C-41B5-9DC2-B2C8FB22D5B7}"/>
    <cellStyle name="Accent1 1" xfId="563" xr:uid="{28A1E96F-5AC3-4406-9C18-9B87D3B7864F}"/>
    <cellStyle name="Accent1 1 2" xfId="564" xr:uid="{770F0A92-B7E2-42A9-86E7-4BB1490CE36A}"/>
    <cellStyle name="Accent1 2" xfId="565" xr:uid="{A89BA53B-C169-41DF-B431-B09C33879535}"/>
    <cellStyle name="Accent1 2 2" xfId="566" xr:uid="{835FB954-B696-4F62-8CE2-146B6AD04C0A}"/>
    <cellStyle name="Accent1 3" xfId="567" xr:uid="{9F284648-71C8-4645-A4BD-5FF51ACA49B4}"/>
    <cellStyle name="Accent1 3 2" xfId="568" xr:uid="{BDA78A56-590D-4955-9F87-37D00EF11663}"/>
    <cellStyle name="Accent1 4" xfId="569" xr:uid="{B74CC0A2-32AD-4462-8B31-61051420C49B}"/>
    <cellStyle name="Accent1 4 2" xfId="570" xr:uid="{84E64E45-3A3D-4669-AFCB-D726CE445378}"/>
    <cellStyle name="Accent2 1" xfId="571" xr:uid="{94413229-DA6B-4E33-BF02-120B5BCEF026}"/>
    <cellStyle name="Accent2 2" xfId="572" xr:uid="{CDFAA13F-A1F2-474C-8DB7-661274DBA996}"/>
    <cellStyle name="Accent2 3" xfId="573" xr:uid="{018EADF6-4AF5-40BD-861C-AEA25F1C2782}"/>
    <cellStyle name="Accent2 4" xfId="574" xr:uid="{0EDB74B6-B31D-4DED-A430-2E69AB9184A2}"/>
    <cellStyle name="Accent3 1" xfId="575" xr:uid="{9C560A52-2522-4588-95B8-EE32140C3AE3}"/>
    <cellStyle name="Accent3 2" xfId="576" xr:uid="{92EB6EA4-E595-45A1-968E-FB5CFEAC9B10}"/>
    <cellStyle name="Accent3 3" xfId="577" xr:uid="{C787C03E-72A6-4584-87A7-E9BE8C0F19AE}"/>
    <cellStyle name="Accent3 4" xfId="578" xr:uid="{3DD57501-6600-4BA8-B110-489DD9270091}"/>
    <cellStyle name="Accent4 1" xfId="579" xr:uid="{C9F1D2EA-B28F-42D7-AAEF-5F2F658A4A0E}"/>
    <cellStyle name="Accent4 2" xfId="580" xr:uid="{B26C90C3-313C-4DE8-BFED-75E89548F132}"/>
    <cellStyle name="Accent4 3" xfId="581" xr:uid="{0F88160C-C953-4774-B081-84D23FBC230C}"/>
    <cellStyle name="Accent4 4" xfId="582" xr:uid="{EB14EC28-F954-40CE-A897-FE748CA168BB}"/>
    <cellStyle name="Accent5 1" xfId="583" xr:uid="{B56E52F3-E422-45A9-B545-8E37820B69EB}"/>
    <cellStyle name="Accent5 2" xfId="584" xr:uid="{37AC4D1E-AF9F-447A-892C-3B86ED3C9E5F}"/>
    <cellStyle name="Accent5 3" xfId="585" xr:uid="{66B12E35-0513-497D-A4E6-04EB532728FF}"/>
    <cellStyle name="Accent5 4" xfId="586" xr:uid="{2F76F4F2-5DE2-42DD-B630-F824E9FA2CA9}"/>
    <cellStyle name="Accent6 1" xfId="587" xr:uid="{FFF5FFC9-012F-475C-B05A-D7637FC0EEE7}"/>
    <cellStyle name="Accent6 2" xfId="588" xr:uid="{405BE559-3ABB-4E6A-9EC6-9293B58B55F0}"/>
    <cellStyle name="Accent6 3" xfId="589" xr:uid="{D57F5B8F-BB1C-49F8-ACF9-CC1D814D4884}"/>
    <cellStyle name="Accent6 4" xfId="590" xr:uid="{BF92079B-7DBA-474B-ABB6-932E45691868}"/>
    <cellStyle name="Akzent1" xfId="591" xr:uid="{507344B9-2885-4D6E-85EF-9D66C452390B}"/>
    <cellStyle name="Akzent2" xfId="592" xr:uid="{A5A51BC4-9142-48DD-95E9-38A3CBF52AC8}"/>
    <cellStyle name="Akzent3" xfId="593" xr:uid="{F56B57C4-D7CB-4260-A7E1-042E6B6C9B00}"/>
    <cellStyle name="Akzent4" xfId="594" xr:uid="{8E20C429-6012-4DBE-A1B2-9A4EAE1D7535}"/>
    <cellStyle name="Akzent5" xfId="595" xr:uid="{1A48BD20-E492-417B-8BE9-658F83CF3C18}"/>
    <cellStyle name="Akzent6" xfId="596" xr:uid="{E7A6BA9C-8A06-45F6-AD2D-DE96AEB6CAED}"/>
    <cellStyle name="Ausgabe" xfId="597" xr:uid="{F136504F-59EA-4FA4-8424-06C67197397F}"/>
    <cellStyle name="Bad 1" xfId="598" xr:uid="{5142F01B-F25C-4BA8-844E-09A06BD3A484}"/>
    <cellStyle name="Bad 2" xfId="599" xr:uid="{E2C76947-C274-432B-A0D1-8BDB67316966}"/>
    <cellStyle name="Bad 3" xfId="600" xr:uid="{03E4B460-9B1C-4A33-898C-F284B3943B47}"/>
    <cellStyle name="Bad 4" xfId="601" xr:uid="{7F3F6ECC-2557-4E10-AC15-3871A903E0FB}"/>
    <cellStyle name="Berechnung" xfId="602" xr:uid="{E6E32073-A1C4-4E3E-8B3A-879B6FC0695E}"/>
    <cellStyle name="Bilješka" xfId="603" xr:uid="{F779A726-CC54-45A5-B3C4-01E820A34C92}"/>
    <cellStyle name="Bilješka 1" xfId="604" xr:uid="{631D9FE6-A12D-42C8-8929-F8812B266D11}"/>
    <cellStyle name="Bilješka 10" xfId="605" xr:uid="{E04F8B95-9A6A-4235-96D7-E40BCFB4F165}"/>
    <cellStyle name="Bilješka 11" xfId="606" xr:uid="{1AF4466F-6D60-4658-9F77-79BF3D649B77}"/>
    <cellStyle name="Bilješka 12" xfId="607" xr:uid="{83799049-FBC8-465D-9E57-D0B68EF47341}"/>
    <cellStyle name="Bilješka 13" xfId="608" xr:uid="{B3FA7326-9516-4381-BFFF-700EC2662F08}"/>
    <cellStyle name="Bilješka 14" xfId="609" xr:uid="{2C9412C6-F7E5-478B-B658-D2D4DB05A813}"/>
    <cellStyle name="Bilješka 15" xfId="610" xr:uid="{B4B4DCF9-689A-4862-8353-632589B96D3E}"/>
    <cellStyle name="Bilješka 16" xfId="611" xr:uid="{B154FB09-CFC4-4A7D-90D1-D0E1657E1615}"/>
    <cellStyle name="Bilješka 17" xfId="612" xr:uid="{9AAE64A3-F5A4-43CC-8934-C3D6DD80E2AF}"/>
    <cellStyle name="Bilješka 18" xfId="613" xr:uid="{63B80DA1-897A-4A1F-91EF-36B8ED760A54}"/>
    <cellStyle name="Bilješka 19" xfId="614" xr:uid="{10A21BCE-01F6-4131-9320-656E7681FC5B}"/>
    <cellStyle name="Bilješka 2" xfId="615" xr:uid="{5B5A1047-1CA3-466B-AC42-07F1142A0176}"/>
    <cellStyle name="Bilješka 20" xfId="616" xr:uid="{07F1B689-9B6C-46E7-AAAB-BB9F84D71C31}"/>
    <cellStyle name="Bilješka 3" xfId="617" xr:uid="{481283CD-EC89-4546-AC0A-806C4462F700}"/>
    <cellStyle name="Bilješka 4" xfId="618" xr:uid="{1959972B-52E1-404A-8DCA-7A0428D94DD2}"/>
    <cellStyle name="Bilješka 5" xfId="619" xr:uid="{DF8CD01C-3852-476E-8B69-B948394A3421}"/>
    <cellStyle name="Bilješka 6" xfId="620" xr:uid="{CAF7C127-1E31-4BBE-9560-F198E4814CFE}"/>
    <cellStyle name="Bilješka 7" xfId="621" xr:uid="{FCF9D185-D921-44A5-BC27-2D3E45F3878A}"/>
    <cellStyle name="Bilješka 8" xfId="622" xr:uid="{06D25882-0E4B-49B4-B638-3FD5BAA69FDD}"/>
    <cellStyle name="Bilješka 9" xfId="623" xr:uid="{3437D739-DA50-4B73-86C8-E221F320902C}"/>
    <cellStyle name="Bilješka_225-PREINAKE ELEKTROINSTALACJA" xfId="624" xr:uid="{CB38997F-E805-47E4-B554-EA8836CCCC60}"/>
    <cellStyle name="Calculation 1" xfId="625" xr:uid="{A594F269-F2B5-4232-99D8-5278C4B00430}"/>
    <cellStyle name="Calculation 2" xfId="626" xr:uid="{19FF3275-878B-4D8C-BE02-0773A89E011A}"/>
    <cellStyle name="Calculation 3" xfId="627" xr:uid="{1ADBB45B-22B9-4C91-959A-DBF151C17A86}"/>
    <cellStyle name="Calculation 4" xfId="628" xr:uid="{56FC7D5C-988F-4D5C-8734-D52BD3BFF24E}"/>
    <cellStyle name="Check Cell 1" xfId="629" xr:uid="{50353EBB-8CCD-4EB5-8810-6B593815ED7D}"/>
    <cellStyle name="Check Cell 2" xfId="630" xr:uid="{8D740FA0-FAF2-4441-970B-F90C638ACFEA}"/>
    <cellStyle name="Check Cell 3" xfId="631" xr:uid="{7BFDA1B1-C909-4132-B198-1AC25E9C76F1}"/>
    <cellStyle name="Check Cell 4" xfId="632" xr:uid="{C9A41F50-0012-41D3-9151-9F3437401085}"/>
    <cellStyle name="Comma 10" xfId="633" xr:uid="{08358E05-F434-4240-BE48-E6E890C4EFC8}"/>
    <cellStyle name="Comma 2" xfId="634" xr:uid="{B36263A4-10F7-4C92-920C-6AECE458E79F}"/>
    <cellStyle name="Comma 2 2" xfId="635" xr:uid="{7B620424-4A1B-4502-B126-0BBE7E9133E7}"/>
    <cellStyle name="Comma 2 2 2" xfId="636" xr:uid="{A5F812B7-2316-454B-9CA1-F4D74E9AA113}"/>
    <cellStyle name="Comma 2 2 2 2" xfId="637" xr:uid="{4E8AB323-A8AE-431E-9444-1AFE6772C358}"/>
    <cellStyle name="Comma 2 2 3" xfId="638" xr:uid="{15CA8826-1D72-4492-B76B-B4A127C7D258}"/>
    <cellStyle name="Comma 2 2 4" xfId="639" xr:uid="{AA928C84-EB87-4BFC-8B43-389E1184448C}"/>
    <cellStyle name="Comma 2 3" xfId="640" xr:uid="{84257694-CF76-4E97-9FA6-260E75F25628}"/>
    <cellStyle name="Comma 2 4" xfId="641" xr:uid="{2A90BE78-5D71-4CE6-8B5F-CD53FD4802CC}"/>
    <cellStyle name="Comma 3" xfId="642" xr:uid="{52513853-3CA9-4A59-8882-46B6E4FA8A10}"/>
    <cellStyle name="Comma 3 2" xfId="643" xr:uid="{57AAA59B-F00A-4314-B4B6-D7FA7C745119}"/>
    <cellStyle name="Comma 4" xfId="644" xr:uid="{DAB39004-CA2E-41A3-B556-DC58BB9E8BFE}"/>
    <cellStyle name="Comma 5" xfId="645" xr:uid="{8B433F97-62E8-4565-9FEB-C02F1C54042B}"/>
    <cellStyle name="Comma 6" xfId="646" xr:uid="{2895E10F-01D7-4582-86D0-3DEA1265409D}"/>
    <cellStyle name="Comma 7" xfId="1257" xr:uid="{A4456AC4-5A29-4D8E-AB01-E833847F1B73}"/>
    <cellStyle name="Comma 8" xfId="1268" xr:uid="{92E0D3F2-8D4C-4EAD-A5FB-8DE93144E818}"/>
    <cellStyle name="Currency 2" xfId="647" xr:uid="{7B09540F-A2B8-4DC2-8541-09B491D609EF}"/>
    <cellStyle name="Currency 3" xfId="648" xr:uid="{BD06FF51-988D-4E4C-AE70-A6E9C681C252}"/>
    <cellStyle name="Currency 4" xfId="649" xr:uid="{86DF7C5A-A301-46D0-BC13-C52AE6E7FD1D}"/>
    <cellStyle name="darko" xfId="650" xr:uid="{3EE067EF-4BD9-4672-A5D8-1990E8BC7D68}"/>
    <cellStyle name="Dobro" xfId="651" xr:uid="{35AAD444-5584-4318-A93A-3209E797C2E3}"/>
    <cellStyle name="Dobro 1" xfId="652" xr:uid="{77FF492F-357C-4591-A57A-CFB4873B6E91}"/>
    <cellStyle name="Dobro 10" xfId="653" xr:uid="{834B34D1-9DD9-48AD-96E5-4F1DE195690C}"/>
    <cellStyle name="Dobro 11" xfId="654" xr:uid="{D588C5AD-DA66-4A2A-B2A6-27369C58F139}"/>
    <cellStyle name="Dobro 12" xfId="655" xr:uid="{5A9DA393-72CB-4D47-AF18-5DFD8DAF8F99}"/>
    <cellStyle name="Dobro 13" xfId="656" xr:uid="{8469FC84-6AC9-4A0F-9472-86977C21B05B}"/>
    <cellStyle name="Dobro 14" xfId="657" xr:uid="{E9E9E735-6302-4907-954A-218D5545F8A3}"/>
    <cellStyle name="Dobro 15" xfId="658" xr:uid="{24578735-B2E8-43F0-91C7-E8B16A703AEE}"/>
    <cellStyle name="Dobro 16" xfId="659" xr:uid="{7717D937-F1A3-4FEA-B778-DC11D744EFF3}"/>
    <cellStyle name="Dobro 17" xfId="660" xr:uid="{8A9ADF4C-277E-46AD-B1ED-735E22871E68}"/>
    <cellStyle name="Dobro 18" xfId="661" xr:uid="{DC9CE672-B1DF-4AFB-B0FD-9B403E99ED0A}"/>
    <cellStyle name="Dobro 19" xfId="662" xr:uid="{F758CB84-57E8-4450-A1C6-08DE6ABC63D8}"/>
    <cellStyle name="Dobro 2" xfId="663" xr:uid="{D28A2573-5378-4867-A8CE-B809C4396D00}"/>
    <cellStyle name="Dobro 20" xfId="664" xr:uid="{CB158773-4123-4858-9C20-A91428AC31F1}"/>
    <cellStyle name="Dobro 3" xfId="665" xr:uid="{EAD7C351-D975-4F14-AB5F-4C440D007F44}"/>
    <cellStyle name="Dobro 4" xfId="666" xr:uid="{C5627A12-7E28-40B4-BD36-6AE50A4E7197}"/>
    <cellStyle name="Dobro 5" xfId="667" xr:uid="{9DD116D7-A7C9-4FDD-AE67-CAF3B8980D66}"/>
    <cellStyle name="Dobro 6" xfId="668" xr:uid="{46E8494A-30A6-4CB7-B39F-3C58CD1123ED}"/>
    <cellStyle name="Dobro 7" xfId="669" xr:uid="{BA9A0158-AFCC-4D6F-8942-37736885D070}"/>
    <cellStyle name="Dobro 8" xfId="670" xr:uid="{9FF90C35-4691-48DD-B5E0-95B2090E142E}"/>
    <cellStyle name="Dobro 9" xfId="671" xr:uid="{1884211E-5859-411B-9A4F-BBDA5206D862}"/>
    <cellStyle name="Eingabe" xfId="672" xr:uid="{7A5847B5-D965-4951-9AB8-B28FA26F3ABF}"/>
    <cellStyle name="Ergebnis" xfId="673" xr:uid="{E0A72B40-59F1-44BC-BA7C-D2261F63373C}"/>
    <cellStyle name="Erklärender Text" xfId="674" xr:uid="{D12B8AB7-B5F8-4FBB-B517-FBFEA95C0030}"/>
    <cellStyle name="Euro" xfId="675" xr:uid="{47A53ED3-AB69-4D53-90B0-CCE9DA472726}"/>
    <cellStyle name="Excel Built-in Normal" xfId="1" xr:uid="{00000000-0005-0000-0000-000001000000}"/>
    <cellStyle name="Excel Built-in Normal 2" xfId="24" xr:uid="{00000000-0005-0000-0000-000002000000}"/>
    <cellStyle name="Excel Built-in Normal 3" xfId="676" xr:uid="{8326891D-94D7-457E-8329-6C40EE6C2B80}"/>
    <cellStyle name="Explanatory Text 1" xfId="677" xr:uid="{22083AAE-B631-424F-A6F9-CA4DABD02865}"/>
    <cellStyle name="Explanatory Text 2" xfId="678" xr:uid="{A014CC9F-4945-4487-90E5-B14188E6F819}"/>
    <cellStyle name="Explanatory Text 3" xfId="679" xr:uid="{BDF8D11D-E391-4645-9798-AA94DDBC2D12}"/>
    <cellStyle name="Explanatory Text 4" xfId="680" xr:uid="{ACA97BE4-FC6C-4751-82C5-E9D82D2AEA82}"/>
    <cellStyle name="Good 1" xfId="681" xr:uid="{61A4527B-E05F-49DC-A8A3-5DA48BBCEDF5}"/>
    <cellStyle name="Good 2" xfId="682" xr:uid="{C8DF17F3-66D3-40DB-B34D-91EB0BC04C80}"/>
    <cellStyle name="Good 3" xfId="683" xr:uid="{F9FD8216-F5A9-4562-A6F7-D023AD06484A}"/>
    <cellStyle name="Good 4" xfId="684" xr:uid="{7E2AA638-EB72-476F-A775-28B4D4E370E0}"/>
    <cellStyle name="Gut" xfId="685" xr:uid="{40325129-7002-4AB3-B49C-67A21914AEDF}"/>
    <cellStyle name="Heading 1" xfId="2" xr:uid="{00000000-0005-0000-0000-000003000000}"/>
    <cellStyle name="Heading 1 1" xfId="686" xr:uid="{C24611AE-F730-4A61-9C12-B8A3EB69C26B}"/>
    <cellStyle name="Heading 1 2" xfId="687" xr:uid="{5381763F-0747-4D43-B804-BDDA4AF5EC9A}"/>
    <cellStyle name="Heading 1 3" xfId="688" xr:uid="{B289453F-4DAF-4CD2-9E95-18EF34E684F4}"/>
    <cellStyle name="Heading 1 4" xfId="689" xr:uid="{CA03E6B3-AB44-4991-879E-85ED35B35B21}"/>
    <cellStyle name="Heading 2 1" xfId="690" xr:uid="{E9D5BDAE-0764-44BE-A082-AA0DAB31BD9B}"/>
    <cellStyle name="Heading 2 2" xfId="691" xr:uid="{78C537C7-4902-4E95-BCA3-9D0847931838}"/>
    <cellStyle name="Heading 2 3" xfId="692" xr:uid="{2F5674DB-6848-4E72-82D8-7C5536A1F8B7}"/>
    <cellStyle name="Heading 2 4" xfId="693" xr:uid="{8E1E6039-5DD4-42A2-8C46-52FD35D78D38}"/>
    <cellStyle name="Heading 3 1" xfId="694" xr:uid="{8607FC12-F1B6-4860-B26D-197BEAC3D7CF}"/>
    <cellStyle name="Heading 3 2" xfId="695" xr:uid="{E2AF5930-CA4B-41BC-A220-BF499EA6F3EB}"/>
    <cellStyle name="Heading 3 3" xfId="696" xr:uid="{88E31DF7-F5DD-4922-9C20-8C3939BFBF7A}"/>
    <cellStyle name="Heading 3 4" xfId="697" xr:uid="{25BA5E8A-F171-40FF-AF11-A13223CBB05B}"/>
    <cellStyle name="Heading 4 1" xfId="698" xr:uid="{28BF54F0-92FB-4286-B867-2626CDFF40AA}"/>
    <cellStyle name="Heading 4 2" xfId="699" xr:uid="{648AB2B1-F176-47C2-95F0-63879CD57B4F}"/>
    <cellStyle name="Heading 4 3" xfId="700" xr:uid="{E8EEB05A-3A0C-4EC4-9A60-DC1FA08F7E76}"/>
    <cellStyle name="Heading 4 4" xfId="701" xr:uid="{EC788FFC-70E2-45AD-9736-840BCF467AC3}"/>
    <cellStyle name="Heading1 1" xfId="3" xr:uid="{00000000-0005-0000-0000-000004000000}"/>
    <cellStyle name="Input 1" xfId="702" xr:uid="{D8B0F5A7-E408-471D-AD7E-97EAC9B0D50E}"/>
    <cellStyle name="Input 2" xfId="703" xr:uid="{8935CE81-12CE-41C5-AFD3-65F11E480E9D}"/>
    <cellStyle name="Input 3" xfId="704" xr:uid="{47D74AF2-E784-4AA5-8C37-C7989D6F8D14}"/>
    <cellStyle name="Input 4" xfId="705" xr:uid="{B6B5E214-E58A-4A9D-9E6E-C9CB821A9B3B}"/>
    <cellStyle name="Isticanje1 1" xfId="706" xr:uid="{62776384-B377-40D8-971F-E43873656CC1}"/>
    <cellStyle name="Isticanje1 1 2" xfId="707" xr:uid="{CE528BE5-AF4A-45B4-B4E1-3B0778E52F10}"/>
    <cellStyle name="Isticanje1 10" xfId="708" xr:uid="{71A9F070-0096-4F5C-8405-7CB8E53F4D4C}"/>
    <cellStyle name="Isticanje1 10 2" xfId="709" xr:uid="{67FAFBE1-760D-457B-8585-A9BACC49CBB8}"/>
    <cellStyle name="Isticanje1 11" xfId="710" xr:uid="{E29AA73C-2E23-41EA-B774-88E6F470643E}"/>
    <cellStyle name="Isticanje1 11 2" xfId="711" xr:uid="{9FDA307F-4058-4A10-9A93-5F5BFAD06F01}"/>
    <cellStyle name="Isticanje1 12" xfId="712" xr:uid="{9FAEA1D6-C39A-4C99-A83A-16C305F13FE6}"/>
    <cellStyle name="Isticanje1 12 2" xfId="713" xr:uid="{4300E225-F1CC-435E-8C90-67FC57F4EF28}"/>
    <cellStyle name="Isticanje1 13" xfId="714" xr:uid="{AA7221FC-9E51-469D-AC21-1D358DE7EAC9}"/>
    <cellStyle name="Isticanje1 13 2" xfId="715" xr:uid="{FB06E6BA-9FCB-4F7F-9448-0E513D4B8B6E}"/>
    <cellStyle name="Isticanje1 14" xfId="716" xr:uid="{F3D14DDF-37BB-4508-A101-6A5DDB0FFE3C}"/>
    <cellStyle name="Isticanje1 14 2" xfId="717" xr:uid="{9A61D1CB-688C-4004-A6A1-E05933C14EF2}"/>
    <cellStyle name="Isticanje1 15" xfId="718" xr:uid="{E23CAE0E-79B9-435E-90DE-5F8B1D2BA289}"/>
    <cellStyle name="Isticanje1 15 2" xfId="719" xr:uid="{784662A6-92F8-44C7-B9CB-673808853976}"/>
    <cellStyle name="Isticanje1 16" xfId="720" xr:uid="{FF577B01-9626-4598-AD28-A52E56996224}"/>
    <cellStyle name="Isticanje1 16 2" xfId="721" xr:uid="{F9856D3C-0ADE-4F52-9E76-24EDBA98F499}"/>
    <cellStyle name="Isticanje1 17" xfId="722" xr:uid="{60783E55-E14B-44D0-813E-EC404F16B744}"/>
    <cellStyle name="Isticanje1 17 2" xfId="723" xr:uid="{04BB3FB6-48BA-4B43-B861-07E6CA78ADD3}"/>
    <cellStyle name="Isticanje1 18" xfId="724" xr:uid="{39F37738-ACE0-4061-A219-0FCB26E90FB8}"/>
    <cellStyle name="Isticanje1 18 2" xfId="725" xr:uid="{B2189960-102F-4A7A-B138-34BBE4D31B8F}"/>
    <cellStyle name="Isticanje1 19" xfId="726" xr:uid="{BF0AC694-853C-4F08-816A-734319E4EEA8}"/>
    <cellStyle name="Isticanje1 19 2" xfId="727" xr:uid="{D2A52179-FF2C-4CED-99B0-538FB267F700}"/>
    <cellStyle name="Isticanje1 2" xfId="728" xr:uid="{973D1D12-2E50-4222-9B5E-3C66E809EC16}"/>
    <cellStyle name="Isticanje1 2 2" xfId="729" xr:uid="{95C29F76-1BC9-41BC-BEB5-7B82383D520C}"/>
    <cellStyle name="Isticanje1 20" xfId="730" xr:uid="{25BE63F7-7D5B-4662-8AF3-3BE18F7AC694}"/>
    <cellStyle name="Isticanje1 20 2" xfId="731" xr:uid="{D1AE0B1C-86C8-4357-8943-54FA6EE16D6A}"/>
    <cellStyle name="Isticanje1 3" xfId="732" xr:uid="{3161FAE4-E697-42F8-BBCD-DF6EF060DCF8}"/>
    <cellStyle name="Isticanje1 3 2" xfId="733" xr:uid="{F34CC4E1-BDB2-4853-BF02-265C52FFEAFD}"/>
    <cellStyle name="Isticanje1 4" xfId="734" xr:uid="{CF6E1C68-298A-4791-A636-6C425876BC08}"/>
    <cellStyle name="Isticanje1 4 2" xfId="735" xr:uid="{62BCE9DC-079A-4BE0-A382-344F04654598}"/>
    <cellStyle name="Isticanje1 5" xfId="736" xr:uid="{C0786B01-33F1-43EA-848D-3DE96D877F29}"/>
    <cellStyle name="Isticanje1 5 2" xfId="737" xr:uid="{5AA51544-8809-4B06-BBA9-5B37ABD2A93D}"/>
    <cellStyle name="Isticanje1 6" xfId="738" xr:uid="{A86DED21-2319-477B-8457-56D7B5D10604}"/>
    <cellStyle name="Isticanje1 6 2" xfId="739" xr:uid="{1DCF5373-F8AC-492C-A2AE-658B4B4122C1}"/>
    <cellStyle name="Isticanje1 7" xfId="740" xr:uid="{3D179827-5750-4602-B04B-38DCF9554149}"/>
    <cellStyle name="Isticanje1 7 2" xfId="741" xr:uid="{2A8DA972-B892-4BFE-BD30-6D8F4C80B53D}"/>
    <cellStyle name="Isticanje1 8" xfId="742" xr:uid="{77D14FCC-3C8A-4F10-A6CF-3EAD90B2BDA9}"/>
    <cellStyle name="Isticanje1 8 2" xfId="743" xr:uid="{4F69DAFD-A7B5-4FF1-9DD5-947592B0CC2C}"/>
    <cellStyle name="Isticanje1 9" xfId="744" xr:uid="{F63CFC80-AF5F-471A-B718-B0C00FF793F8}"/>
    <cellStyle name="Isticanje1 9 2" xfId="745" xr:uid="{315090C5-6AB8-421D-9256-B5696F0DB9B9}"/>
    <cellStyle name="Isticanje2 1" xfId="746" xr:uid="{70D51D5A-28DC-4FFB-A746-71CE36EFEA6A}"/>
    <cellStyle name="Isticanje2 10" xfId="747" xr:uid="{67751942-47E5-4595-8F6D-2DA1433B826A}"/>
    <cellStyle name="Isticanje2 11" xfId="748" xr:uid="{8D477BEB-D4B5-42CD-98E1-6B7CD4D03B09}"/>
    <cellStyle name="Isticanje2 12" xfId="749" xr:uid="{F2D6B5D8-D0A6-40D0-AF81-6CF8D569362C}"/>
    <cellStyle name="Isticanje2 13" xfId="750" xr:uid="{49F28F88-BD51-42A5-AD70-6DA2FD5F6C14}"/>
    <cellStyle name="Isticanje2 14" xfId="751" xr:uid="{800A0A0A-9D0A-4288-B2DB-3BA99FB986A4}"/>
    <cellStyle name="Isticanje2 15" xfId="752" xr:uid="{151E2E78-3561-4A85-8FA4-70325DA0CD5C}"/>
    <cellStyle name="Isticanje2 16" xfId="753" xr:uid="{2CBA969C-9EC9-4117-9B0A-260C6471C0CE}"/>
    <cellStyle name="Isticanje2 17" xfId="754" xr:uid="{8DAAF012-4668-45A6-8694-72D3311D8213}"/>
    <cellStyle name="Isticanje2 18" xfId="755" xr:uid="{373F1976-9B47-470F-AAB6-44A63A32B3E7}"/>
    <cellStyle name="Isticanje2 19" xfId="756" xr:uid="{DCB30613-DF66-41CE-8FBD-5B03FF25F878}"/>
    <cellStyle name="Isticanje2 2" xfId="757" xr:uid="{EF7FA530-9559-4F9B-8C41-26D59784B8FA}"/>
    <cellStyle name="Isticanje2 20" xfId="758" xr:uid="{4E1BF48C-53AB-491C-96ED-BE0DEF93AE1A}"/>
    <cellStyle name="Isticanje2 3" xfId="759" xr:uid="{4EB059D5-EDBF-49CA-9BBC-6D56877378F6}"/>
    <cellStyle name="Isticanje2 4" xfId="760" xr:uid="{6FEFFE3B-0BDB-445D-BDFA-AC0FB263F84B}"/>
    <cellStyle name="Isticanje2 5" xfId="761" xr:uid="{8CB201E2-71A8-47F4-9661-947A8CBF47ED}"/>
    <cellStyle name="Isticanje2 6" xfId="762" xr:uid="{3DE12D74-E4F2-45CF-BABF-7255F54CA477}"/>
    <cellStyle name="Isticanje2 7" xfId="763" xr:uid="{665D8496-4EE7-4BD0-BEC9-3B9CB9B19439}"/>
    <cellStyle name="Isticanje2 8" xfId="764" xr:uid="{B59E6482-B87D-4F16-9301-6F1A6C010991}"/>
    <cellStyle name="Isticanje2 9" xfId="765" xr:uid="{A98DF847-363B-4481-946D-773C23DC111E}"/>
    <cellStyle name="Isticanje3 1" xfId="766" xr:uid="{2DC35EF7-1C72-448D-A548-F5D3C48A2761}"/>
    <cellStyle name="Isticanje3 10" xfId="767" xr:uid="{F9F176AA-FACB-45E3-99FC-5CE9C8050BA8}"/>
    <cellStyle name="Isticanje3 11" xfId="768" xr:uid="{2B9BA802-DF8A-49BD-A950-9AE125DFF81A}"/>
    <cellStyle name="Isticanje3 12" xfId="769" xr:uid="{F18B60AF-DDA0-4463-B821-B07DFA4E5BFC}"/>
    <cellStyle name="Isticanje3 13" xfId="770" xr:uid="{79CEDE46-53F0-4F51-8F0F-7A9F9B75BA01}"/>
    <cellStyle name="Isticanje3 14" xfId="771" xr:uid="{1AE0CE16-B91C-4BFB-A1A1-B1CE6A0EAA22}"/>
    <cellStyle name="Isticanje3 15" xfId="772" xr:uid="{A9C00BAB-D941-4F9E-ACC5-472B2BB27750}"/>
    <cellStyle name="Isticanje3 16" xfId="773" xr:uid="{7C2E541C-B6EC-40FB-821D-508EDD77B956}"/>
    <cellStyle name="Isticanje3 17" xfId="774" xr:uid="{DC280F52-10DB-4A24-979F-D09143049058}"/>
    <cellStyle name="Isticanje3 18" xfId="775" xr:uid="{4BF95A3E-31BF-4983-AC4E-5AE8A48FFA1F}"/>
    <cellStyle name="Isticanje3 19" xfId="776" xr:uid="{6C89594E-2984-446E-815A-BF917134A91D}"/>
    <cellStyle name="Isticanje3 2" xfId="777" xr:uid="{0725A7F2-9049-4342-8465-618555AEEF71}"/>
    <cellStyle name="Isticanje3 20" xfId="778" xr:uid="{72DB2EEB-52A1-4C35-B945-3E56EF01D9C7}"/>
    <cellStyle name="Isticanje3 3" xfId="779" xr:uid="{5E83270B-EFCC-47DD-B6FE-773A238574AA}"/>
    <cellStyle name="Isticanje3 4" xfId="780" xr:uid="{AF0F8110-9713-49E5-B9FD-A46B94882149}"/>
    <cellStyle name="Isticanje3 5" xfId="781" xr:uid="{83BB8764-CED5-45AB-86C9-544872B4F8B7}"/>
    <cellStyle name="Isticanje3 6" xfId="782" xr:uid="{5A164131-87D9-4C75-AF76-AC9C35731F66}"/>
    <cellStyle name="Isticanje3 7" xfId="783" xr:uid="{4BB547B9-DBA8-48A4-BF45-521D81F5FD54}"/>
    <cellStyle name="Isticanje3 8" xfId="784" xr:uid="{452203B4-D5DC-4651-BE7D-AE7576893A71}"/>
    <cellStyle name="Isticanje3 9" xfId="785" xr:uid="{0A057AD3-E4C8-4190-99CE-8E76140A288E}"/>
    <cellStyle name="Isticanje4 1" xfId="786" xr:uid="{478549CE-BD6B-48CC-9968-6A08FBA715C7}"/>
    <cellStyle name="Isticanje4 10" xfId="787" xr:uid="{A5D0CE50-4B32-4204-BC0C-962ACD881914}"/>
    <cellStyle name="Isticanje4 11" xfId="788" xr:uid="{179F0A98-1F77-4061-A336-4E742FD3D0B8}"/>
    <cellStyle name="Isticanje4 12" xfId="789" xr:uid="{87D69497-48E8-4A21-B25E-03D1822EDB10}"/>
    <cellStyle name="Isticanje4 13" xfId="790" xr:uid="{4720430A-C746-4914-B7C5-F70CC79FB62B}"/>
    <cellStyle name="Isticanje4 14" xfId="791" xr:uid="{A8018AB7-D49E-4E73-A045-FA4F4E280E2E}"/>
    <cellStyle name="Isticanje4 15" xfId="792" xr:uid="{37CCAD21-75CC-4A10-BB64-E70E35AE0046}"/>
    <cellStyle name="Isticanje4 16" xfId="793" xr:uid="{BFEA3033-115A-4C26-8DB7-7FA01B227C61}"/>
    <cellStyle name="Isticanje4 17" xfId="794" xr:uid="{A88ABAB7-8923-4920-AEBD-930ACD13EE0B}"/>
    <cellStyle name="Isticanje4 18" xfId="795" xr:uid="{551B077D-FE80-47BC-8C92-69E3CBD2DBE3}"/>
    <cellStyle name="Isticanje4 19" xfId="796" xr:uid="{93B56058-9FE3-407E-811F-72615C5AE2FD}"/>
    <cellStyle name="Isticanje4 2" xfId="797" xr:uid="{F350489C-A46B-452D-BF01-F45394713907}"/>
    <cellStyle name="Isticanje4 20" xfId="798" xr:uid="{3E942CCD-A399-4F02-BF01-2AD4879A8F7B}"/>
    <cellStyle name="Isticanje4 3" xfId="799" xr:uid="{B9D9EA53-BAE6-4937-8BC5-8AB10CCFBA27}"/>
    <cellStyle name="Isticanje4 4" xfId="800" xr:uid="{C915379D-1FAA-4AD2-B0BB-597800DA14C8}"/>
    <cellStyle name="Isticanje4 5" xfId="801" xr:uid="{BD2C533A-4AAE-45C9-8491-79FD6726A8AD}"/>
    <cellStyle name="Isticanje4 6" xfId="802" xr:uid="{80346F52-477B-49B0-8743-50B773EE69E2}"/>
    <cellStyle name="Isticanje4 7" xfId="803" xr:uid="{DFD82702-A6D2-4478-A9BB-8AD0F07D97E5}"/>
    <cellStyle name="Isticanje4 8" xfId="804" xr:uid="{71D78503-C70F-4359-AD64-90D7A7398869}"/>
    <cellStyle name="Isticanje4 9" xfId="805" xr:uid="{7B132097-755B-4694-9D86-5FAE86F3890B}"/>
    <cellStyle name="Isticanje5 1" xfId="806" xr:uid="{520D282B-5C36-4755-9F64-0285AE8A2C6C}"/>
    <cellStyle name="Isticanje5 10" xfId="807" xr:uid="{9D35BBA8-A6CA-4B8F-9846-9B21ADB14302}"/>
    <cellStyle name="Isticanje5 11" xfId="808" xr:uid="{B1DEB75F-B609-4A75-BF30-84D5C6297086}"/>
    <cellStyle name="Isticanje5 12" xfId="809" xr:uid="{C8953C59-DEFE-4099-959C-3110722A7488}"/>
    <cellStyle name="Isticanje5 13" xfId="810" xr:uid="{5CBB9744-64FE-4541-BC0A-48803B655D86}"/>
    <cellStyle name="Isticanje5 14" xfId="811" xr:uid="{B5A24279-BF20-4A13-B42A-6AA7CD3903B1}"/>
    <cellStyle name="Isticanje5 15" xfId="812" xr:uid="{E8151FAC-D4E1-40F6-B77F-E5645204F5D2}"/>
    <cellStyle name="Isticanje5 16" xfId="813" xr:uid="{D5D2F94B-EFE4-4682-9287-AA8C8F0A9BA5}"/>
    <cellStyle name="Isticanje5 17" xfId="814" xr:uid="{F773386C-742B-40BF-9763-3EA4ABE292B8}"/>
    <cellStyle name="Isticanje5 18" xfId="815" xr:uid="{03775B31-9BA1-45CE-8D57-DCC08AB578EB}"/>
    <cellStyle name="Isticanje5 19" xfId="816" xr:uid="{39AB0A81-3C49-447E-8E6B-A8101CEACC4B}"/>
    <cellStyle name="Isticanje5 2" xfId="817" xr:uid="{6EB37586-3D52-4A4E-A408-5CE08152D873}"/>
    <cellStyle name="Isticanje5 20" xfId="818" xr:uid="{D48D91CC-E40E-4BB5-8CDD-8ACA2EE06953}"/>
    <cellStyle name="Isticanje5 3" xfId="819" xr:uid="{1EC15E5A-359F-432F-9649-41D113E7E34D}"/>
    <cellStyle name="Isticanje5 4" xfId="820" xr:uid="{BB930699-6233-43B9-BEA4-1D4DF8AFF899}"/>
    <cellStyle name="Isticanje5 5" xfId="821" xr:uid="{97D09547-D729-47DF-9952-EC11EBAD94E1}"/>
    <cellStyle name="Isticanje5 6" xfId="822" xr:uid="{0BC7C5FA-BF3F-499C-90D1-9CDCAD93848A}"/>
    <cellStyle name="Isticanje5 7" xfId="823" xr:uid="{A5DBF979-A4B7-4345-A8E6-1B98BAAD6853}"/>
    <cellStyle name="Isticanje5 8" xfId="824" xr:uid="{C4950AC5-AA01-47CE-812C-96030E123694}"/>
    <cellStyle name="Isticanje5 9" xfId="825" xr:uid="{1570C7ED-6796-4A20-B7B9-1513F5796F3B}"/>
    <cellStyle name="Isticanje6 1" xfId="826" xr:uid="{F4593671-F33D-4D2B-A482-3F6C1A7DF579}"/>
    <cellStyle name="Isticanje6 10" xfId="827" xr:uid="{4E15309E-D47F-4E37-B01B-604F7916E7AE}"/>
    <cellStyle name="Isticanje6 11" xfId="828" xr:uid="{3C7BAAA6-1A16-4A23-8D99-B794527CB533}"/>
    <cellStyle name="Isticanje6 12" xfId="829" xr:uid="{694BF47D-4221-4788-83C1-5DDE1E25C4C9}"/>
    <cellStyle name="Isticanje6 13" xfId="830" xr:uid="{FA24BB38-66DC-4E6A-BE9F-E61E20473D2E}"/>
    <cellStyle name="Isticanje6 14" xfId="831" xr:uid="{1779FB87-1A18-412C-B5FA-B34979BFBA89}"/>
    <cellStyle name="Isticanje6 15" xfId="832" xr:uid="{81880637-18C2-4335-9EB2-BA14A9B72D17}"/>
    <cellStyle name="Isticanje6 16" xfId="833" xr:uid="{19603725-00AA-40F2-A2B9-CB8A2A360356}"/>
    <cellStyle name="Isticanje6 17" xfId="834" xr:uid="{B39F16F3-A986-42E2-AD5C-A977F7494427}"/>
    <cellStyle name="Isticanje6 18" xfId="835" xr:uid="{7A3DF270-E1AD-4D9A-93A6-F9A71DD850CF}"/>
    <cellStyle name="Isticanje6 19" xfId="836" xr:uid="{CCC50D63-CC6B-423E-9D16-C3D6932E25D8}"/>
    <cellStyle name="Isticanje6 2" xfId="837" xr:uid="{91878F1E-856A-4297-BF16-ED6921975AC7}"/>
    <cellStyle name="Isticanje6 20" xfId="838" xr:uid="{8C8256CD-0A01-4B4F-B351-E0D8A821F3C2}"/>
    <cellStyle name="Isticanje6 3" xfId="839" xr:uid="{7381391B-7DBD-41CC-9007-E77C07031659}"/>
    <cellStyle name="Isticanje6 4" xfId="840" xr:uid="{1A0E0F1A-BE6A-465D-B0D5-922B2A5860E7}"/>
    <cellStyle name="Isticanje6 5" xfId="841" xr:uid="{D413A3EF-471A-4884-A6B6-C6997A709481}"/>
    <cellStyle name="Isticanje6 6" xfId="842" xr:uid="{CC475FDC-A8C6-4959-BF34-BA4374F67509}"/>
    <cellStyle name="Isticanje6 7" xfId="843" xr:uid="{D00FED1C-49AA-413B-89D4-5BFF43BE0450}"/>
    <cellStyle name="Isticanje6 8" xfId="844" xr:uid="{CBFC14AA-4711-4DDD-9FCA-C333E8B326A2}"/>
    <cellStyle name="Isticanje6 9" xfId="845" xr:uid="{0B1D55F3-9BB5-412D-9430-56848BAA1AAF}"/>
    <cellStyle name="Izlaz" xfId="846" xr:uid="{496E0D64-1483-4167-8B0A-CB4193F89011}"/>
    <cellStyle name="Izlaz 1" xfId="847" xr:uid="{DE0E5B6E-F6F1-4374-947B-0B3E34BA172E}"/>
    <cellStyle name="Izlaz 10" xfId="848" xr:uid="{4C601CE8-9BAB-44EE-88E0-CDC9F9BC6271}"/>
    <cellStyle name="Izlaz 11" xfId="849" xr:uid="{83FA3B90-8827-4223-A8BD-DC0FA5AEA001}"/>
    <cellStyle name="Izlaz 12" xfId="850" xr:uid="{D1EB12B9-2D55-4B16-9303-7FBCC31FA500}"/>
    <cellStyle name="Izlaz 13" xfId="851" xr:uid="{EC5D434A-D68A-4D62-87EC-2DDF12A80284}"/>
    <cellStyle name="Izlaz 14" xfId="852" xr:uid="{971DD166-4B83-4E52-8220-9FAF5C65E08A}"/>
    <cellStyle name="Izlaz 15" xfId="853" xr:uid="{F99FAAA8-1C4D-4950-BAFF-DD3D7570F575}"/>
    <cellStyle name="Izlaz 16" xfId="854" xr:uid="{E0F8B32B-4FCE-475D-9DC8-F76B663A401E}"/>
    <cellStyle name="Izlaz 17" xfId="855" xr:uid="{768170F0-32BD-40F7-95F6-F2F84D3A2306}"/>
    <cellStyle name="Izlaz 18" xfId="856" xr:uid="{E7099773-7797-4CED-A8EE-2296C06B1A0F}"/>
    <cellStyle name="Izlaz 19" xfId="857" xr:uid="{1B0060C9-C71D-40CD-90C8-D1E47EC57E46}"/>
    <cellStyle name="Izlaz 2" xfId="858" xr:uid="{5C2312C8-F535-45A7-B6B7-6EE166636E9D}"/>
    <cellStyle name="Izlaz 20" xfId="859" xr:uid="{3C01160E-2178-4BEE-A0AB-EE77B7B86FAA}"/>
    <cellStyle name="Izlaz 3" xfId="860" xr:uid="{AB86560F-7C4E-4D80-9DB1-72C02B39C519}"/>
    <cellStyle name="Izlaz 4" xfId="861" xr:uid="{E8F69741-0757-428C-B47A-0A77F9396F1A}"/>
    <cellStyle name="Izlaz 5" xfId="862" xr:uid="{A7D8F7FA-1970-4E2F-8D4F-76E8C1ED2CE6}"/>
    <cellStyle name="Izlaz 6" xfId="863" xr:uid="{F5A90A90-A27B-4821-98C6-C971489CE998}"/>
    <cellStyle name="Izlaz 7" xfId="864" xr:uid="{1E137BFC-7F19-4CDB-BC5F-FF70E67A525A}"/>
    <cellStyle name="Izlaz 8" xfId="865" xr:uid="{71529F95-FA67-4C4C-B3E5-5853BF0BAF63}"/>
    <cellStyle name="Izlaz 9" xfId="866" xr:uid="{20D3CC1C-861C-424B-BDF6-922A02B9B356}"/>
    <cellStyle name="Izlaz_225-PREINAKE ELEKTROINSTALACJA" xfId="867" xr:uid="{03B1644C-4A02-4CE3-BB72-BC0BF8DAE71C}"/>
    <cellStyle name="Izračun 1" xfId="868" xr:uid="{80CCB36F-BA0A-4F51-9F6F-E203FA41DBB5}"/>
    <cellStyle name="Izračun 10" xfId="869" xr:uid="{831E9A4B-2610-406F-87E6-6735AE261F44}"/>
    <cellStyle name="Izračun 11" xfId="870" xr:uid="{B92B73DE-6744-4921-ADC8-482ED449C99C}"/>
    <cellStyle name="Izračun 12" xfId="871" xr:uid="{8B255ABD-984F-46A4-A6FD-492B9796B695}"/>
    <cellStyle name="Izračun 13" xfId="872" xr:uid="{5F4AC81C-2D96-4D28-BE3D-5994693A6FDF}"/>
    <cellStyle name="Izračun 14" xfId="873" xr:uid="{3741BA7D-111F-454C-8E63-4E40DBC16FEC}"/>
    <cellStyle name="Izračun 15" xfId="874" xr:uid="{7D5E7E98-9685-42E4-A8F1-6BC21010AF99}"/>
    <cellStyle name="Izračun 16" xfId="875" xr:uid="{EFBE062F-8224-453F-884E-657912904147}"/>
    <cellStyle name="Izračun 17" xfId="876" xr:uid="{E7477FB5-F4CE-4914-B0BE-8E7F82207A04}"/>
    <cellStyle name="Izračun 18" xfId="877" xr:uid="{F09BB459-8F40-451E-A224-F6DCAAD5D5E3}"/>
    <cellStyle name="Izračun 19" xfId="878" xr:uid="{2F4AD3C3-1207-490D-8F8C-B1AC934EA10B}"/>
    <cellStyle name="Izračun 2" xfId="879" xr:uid="{3752371A-ACA9-4059-9E78-EFD55C0203BD}"/>
    <cellStyle name="Izračun 20" xfId="880" xr:uid="{8D36CC6C-FEA4-4B48-9259-9BE379C65641}"/>
    <cellStyle name="Izračun 3" xfId="881" xr:uid="{BC3CC57B-2D4E-42E2-AFD9-FF350308F68C}"/>
    <cellStyle name="Izračun 4" xfId="882" xr:uid="{23ED0D92-906D-4D49-A1B1-E3A2E06BAC7B}"/>
    <cellStyle name="Izračun 5" xfId="883" xr:uid="{5E27F2B2-8325-41A4-9BF1-8A99D1F522FF}"/>
    <cellStyle name="Izračun 6" xfId="884" xr:uid="{FADEBEF6-36CE-4828-9D2C-0EBA32BB68D4}"/>
    <cellStyle name="Izračun 7" xfId="885" xr:uid="{A51D7E8D-D062-41A8-A855-C36623DDB5C1}"/>
    <cellStyle name="Izračun 8" xfId="886" xr:uid="{74090EA6-E6D1-4B7A-A90A-EB55902BDE14}"/>
    <cellStyle name="Izračun 9" xfId="887" xr:uid="{96124D62-CCD6-45AC-9DF3-E902576A6E76}"/>
    <cellStyle name="kolona A" xfId="888" xr:uid="{4DFE15E1-83F7-4138-A763-B6A78071587F}"/>
    <cellStyle name="kolona B" xfId="889" xr:uid="{6042E87E-D561-4C3A-B63E-5B8AF9906CCE}"/>
    <cellStyle name="kolona C" xfId="890" xr:uid="{881791AF-1999-498B-8451-1619DF73B017}"/>
    <cellStyle name="kolona D" xfId="891" xr:uid="{BF53E0BE-9A3F-49F2-9E07-C819217D118F}"/>
    <cellStyle name="kolona E" xfId="892" xr:uid="{2A538FBA-9F91-426B-8AC6-0E879866BF54}"/>
    <cellStyle name="kolona F" xfId="893" xr:uid="{326175D4-7C31-45A0-B81F-DB68932B5460}"/>
    <cellStyle name="kolona G" xfId="894" xr:uid="{84049A82-65E2-474E-A6BE-89818689E66A}"/>
    <cellStyle name="kolona H" xfId="895" xr:uid="{E13A8831-5C2E-4751-B659-4C5F64194908}"/>
    <cellStyle name="Linked Cell 1" xfId="896" xr:uid="{16601652-4490-419D-A41A-46D8514CEC62}"/>
    <cellStyle name="Linked Cell 2" xfId="897" xr:uid="{E719064C-34BC-4A70-8C3C-FD7AD957C011}"/>
    <cellStyle name="Linked Cell 3" xfId="898" xr:uid="{9E7BE7E7-76AE-4C64-B441-53EC4304DDC1}"/>
    <cellStyle name="Linked Cell 4" xfId="899" xr:uid="{71B06F81-567B-40AC-82CE-E6EEF0A6FC07}"/>
    <cellStyle name="Loše 1" xfId="900" xr:uid="{F1242FAB-5F6E-40BD-9E70-E5EF2DD3FDA8}"/>
    <cellStyle name="Loše 10" xfId="901" xr:uid="{0317CFDE-0F7A-4729-AFC7-91B88396E3F9}"/>
    <cellStyle name="Loše 11" xfId="902" xr:uid="{42A013DF-364E-4E48-AE36-B631376F6536}"/>
    <cellStyle name="Loše 12" xfId="903" xr:uid="{D3A7319B-55C4-43FF-B741-1C5718DFCFE8}"/>
    <cellStyle name="Loše 13" xfId="904" xr:uid="{12F07F97-DF0F-4618-BFED-FB3DCA05FB1A}"/>
    <cellStyle name="Loše 14" xfId="905" xr:uid="{9AD94EDF-563C-40D8-A74F-0ED752D6C6A5}"/>
    <cellStyle name="Loše 15" xfId="906" xr:uid="{0B5643B7-765A-431B-861E-23B5B4C99ADB}"/>
    <cellStyle name="Loše 16" xfId="907" xr:uid="{170E60AF-E975-45B3-8B5D-9172EAC9F034}"/>
    <cellStyle name="Loše 17" xfId="908" xr:uid="{6E87F2AD-C512-4B6C-A60F-400BF3EBDD85}"/>
    <cellStyle name="Loše 18" xfId="909" xr:uid="{4F7B674A-921B-44B0-B3B9-2B541CDD9A4F}"/>
    <cellStyle name="Loše 19" xfId="910" xr:uid="{EE519E75-51CF-40FD-984A-F0558FA99FB6}"/>
    <cellStyle name="Loše 2" xfId="911" xr:uid="{9BEBB4C9-8079-4D37-97CC-5398CF89DF40}"/>
    <cellStyle name="Loše 20" xfId="912" xr:uid="{CF4AF0AD-0E5F-41D0-8F35-7D828AC45FED}"/>
    <cellStyle name="Loše 3" xfId="913" xr:uid="{7C2E2D04-344E-4DCF-9EE6-18843591F04A}"/>
    <cellStyle name="Loše 4" xfId="914" xr:uid="{FF00DA28-E5CB-4EA3-A89C-2C793B469D39}"/>
    <cellStyle name="Loše 5" xfId="915" xr:uid="{3742E33B-0BCA-4FA8-B888-B03148720A55}"/>
    <cellStyle name="Loše 6" xfId="916" xr:uid="{88294131-F380-4AB7-806D-3284D5A0D1CC}"/>
    <cellStyle name="Loše 7" xfId="917" xr:uid="{A13D3BD1-77AB-4C77-9C3F-B059A74A0AE7}"/>
    <cellStyle name="Loše 8" xfId="918" xr:uid="{FA40FDE7-060C-49C5-92A0-E1852C363620}"/>
    <cellStyle name="Loše 9" xfId="919" xr:uid="{3CDDD940-CA30-46FA-9E30-78DCED320AAC}"/>
    <cellStyle name="Naslov" xfId="920" xr:uid="{649AF5C6-6AB0-48DA-B177-74778377E6EE}"/>
    <cellStyle name="Naslov 1 1" xfId="921" xr:uid="{15DB6EA5-B518-4FAB-B489-BE6BB7ED1F7A}"/>
    <cellStyle name="Naslov 1 10" xfId="922" xr:uid="{C1E840A5-5138-4127-8C27-7A9CA387CC33}"/>
    <cellStyle name="Naslov 1 11" xfId="923" xr:uid="{F14D461C-D500-425E-83E9-7F29FD51ACE7}"/>
    <cellStyle name="Naslov 1 12" xfId="924" xr:uid="{2B5A06AB-D8AB-4F0B-A578-FB32466673AE}"/>
    <cellStyle name="Naslov 1 13" xfId="925" xr:uid="{A2411F50-297D-4683-8B35-0976163947C6}"/>
    <cellStyle name="Naslov 1 14" xfId="926" xr:uid="{E7E26842-0FA5-483A-BB08-8F55F40D23D8}"/>
    <cellStyle name="Naslov 1 15" xfId="927" xr:uid="{F0CE1AE5-CB06-4CB7-971B-7BCB71163A8C}"/>
    <cellStyle name="Naslov 1 16" xfId="928" xr:uid="{DA20E044-85CC-4C60-AF37-B30265CCB11F}"/>
    <cellStyle name="Naslov 1 17" xfId="929" xr:uid="{D7C08625-D388-4B2E-9FCE-C26064C6CAFF}"/>
    <cellStyle name="Naslov 1 18" xfId="930" xr:uid="{8BF4B81F-E5D7-4134-A40D-84CB8F2C6B14}"/>
    <cellStyle name="Naslov 1 19" xfId="931" xr:uid="{0F20161B-F006-4201-8DC2-EDA6E5485B60}"/>
    <cellStyle name="Naslov 1 2" xfId="932" xr:uid="{44419347-3424-4C73-86CA-01C710D91E1C}"/>
    <cellStyle name="Naslov 1 20" xfId="933" xr:uid="{C0A7E94C-D7EA-454D-82C8-9D41F82106DB}"/>
    <cellStyle name="Naslov 1 21" xfId="934" xr:uid="{32888D17-E8F3-43AF-93ED-E2CBEA5BE939}"/>
    <cellStyle name="Naslov 1 3" xfId="935" xr:uid="{A399FE7F-3951-4345-98FC-BF07F451A386}"/>
    <cellStyle name="Naslov 1 4" xfId="936" xr:uid="{EC6F765B-E549-438D-9279-C2F26CB86E28}"/>
    <cellStyle name="Naslov 1 5" xfId="937" xr:uid="{C61B65D0-71DA-42B2-8673-DF8152B022C0}"/>
    <cellStyle name="Naslov 1 6" xfId="938" xr:uid="{4A4F2E14-1963-403E-B749-9B9DDC25A4BE}"/>
    <cellStyle name="Naslov 1 7" xfId="939" xr:uid="{BBB7CB03-032B-4A3A-94D3-85C992B92160}"/>
    <cellStyle name="Naslov 1 8" xfId="940" xr:uid="{B878B8FD-23B4-48B0-B83F-F62CFE1AF14A}"/>
    <cellStyle name="Naslov 1 9" xfId="941" xr:uid="{316082B7-42A7-4710-BC34-FAD28F1643FD}"/>
    <cellStyle name="Naslov 10" xfId="942" xr:uid="{18C2A001-B591-4159-AF79-5B61E40F5CA5}"/>
    <cellStyle name="Naslov 11" xfId="943" xr:uid="{17B8E1AD-A6BF-4D97-939D-712F1F0020E5}"/>
    <cellStyle name="Naslov 12" xfId="944" xr:uid="{0F3A3514-9532-4A91-B5AF-599B5FC835F7}"/>
    <cellStyle name="Naslov 13" xfId="945" xr:uid="{F9CE3D8A-8140-48EB-8A70-02CF880F7718}"/>
    <cellStyle name="Naslov 14" xfId="946" xr:uid="{7A9313B6-26EA-4742-9EBC-5D5433E1B266}"/>
    <cellStyle name="Naslov 15" xfId="947" xr:uid="{C7FB9BF2-FA81-4E7F-8D71-7685BE6FF5FA}"/>
    <cellStyle name="Naslov 16" xfId="948" xr:uid="{307388B8-DF13-464B-B8BD-48D5917C1459}"/>
    <cellStyle name="Naslov 17" xfId="949" xr:uid="{D3E52FC7-1983-41B5-9A34-7EB374F45CE4}"/>
    <cellStyle name="Naslov 18" xfId="950" xr:uid="{70BCA3D2-EE2D-4EDA-97D5-F472F647F0EE}"/>
    <cellStyle name="Naslov 19" xfId="951" xr:uid="{0935284D-A52C-452E-BC52-DD30B89F64B4}"/>
    <cellStyle name="Naslov 2 1" xfId="952" xr:uid="{0911E786-8DC3-454D-B19E-4D5CEF5DC2E8}"/>
    <cellStyle name="Naslov 2 10" xfId="953" xr:uid="{FFAFB572-2E30-4813-9880-35B71B310F9D}"/>
    <cellStyle name="Naslov 2 11" xfId="954" xr:uid="{44ABD853-FE51-4F03-AADB-7A68BCDAE950}"/>
    <cellStyle name="Naslov 2 12" xfId="955" xr:uid="{F08DF327-B798-4930-85CB-814A44174ADF}"/>
    <cellStyle name="Naslov 2 13" xfId="956" xr:uid="{F273313B-0091-4DCC-B1FD-2C29CAE220C2}"/>
    <cellStyle name="Naslov 2 14" xfId="957" xr:uid="{41FAE68D-A0FE-40FC-8933-748DF939B1C7}"/>
    <cellStyle name="Naslov 2 15" xfId="958" xr:uid="{6864B236-5E17-4A90-85D7-EBBAFCEC6DEF}"/>
    <cellStyle name="Naslov 2 16" xfId="959" xr:uid="{0AB1FDFF-2371-466C-AE25-3C10AB061483}"/>
    <cellStyle name="Naslov 2 17" xfId="960" xr:uid="{7E512EC4-648D-4DC8-B1AD-23990A1E1118}"/>
    <cellStyle name="Naslov 2 18" xfId="961" xr:uid="{134B1113-C7D6-46B4-898A-5B11D8B01C36}"/>
    <cellStyle name="Naslov 2 19" xfId="962" xr:uid="{329B8785-E656-4C9A-B2C6-956D816AFBBD}"/>
    <cellStyle name="Naslov 2 2" xfId="963" xr:uid="{B0945D6F-48FB-41CD-8C20-CE2C4CDE3762}"/>
    <cellStyle name="Naslov 2 20" xfId="964" xr:uid="{96102689-8B36-4ECA-9B81-2344019C5A36}"/>
    <cellStyle name="Naslov 2 3" xfId="965" xr:uid="{39A7527C-6E28-4A47-A9D3-4F84B3A92D89}"/>
    <cellStyle name="Naslov 2 4" xfId="966" xr:uid="{EA803524-4AE1-44E6-8450-6DB2928F53D9}"/>
    <cellStyle name="Naslov 2 5" xfId="967" xr:uid="{FEE23861-0521-4673-BBC1-3D27709B6581}"/>
    <cellStyle name="Naslov 2 6" xfId="968" xr:uid="{9F3EAD03-63BA-4EED-BF96-FC2894AE6B38}"/>
    <cellStyle name="Naslov 2 7" xfId="969" xr:uid="{73D2CDAC-07CD-47C5-BDAA-8065189D65AD}"/>
    <cellStyle name="Naslov 2 8" xfId="970" xr:uid="{95E9CCDA-A646-4714-8988-F9295F20EF90}"/>
    <cellStyle name="Naslov 2 9" xfId="971" xr:uid="{E733706C-A511-4C94-8536-7E2894DF27CD}"/>
    <cellStyle name="Naslov 20" xfId="972" xr:uid="{1A4B49EE-20B0-40E2-8E65-E57CD9BDF2AA}"/>
    <cellStyle name="Naslov 21" xfId="973" xr:uid="{26D0A3F7-1787-4E08-A56D-353FB8743783}"/>
    <cellStyle name="Naslov 22" xfId="974" xr:uid="{7C0482A7-0199-49B6-A41C-4579C90D4FC7}"/>
    <cellStyle name="Naslov 23" xfId="975" xr:uid="{3871EBBB-B695-4E89-AFD2-4D0659A4267D}"/>
    <cellStyle name="Naslov 24" xfId="976" xr:uid="{DFBE67B4-0136-4B17-99DA-887E3BE1D085}"/>
    <cellStyle name="Naslov 25" xfId="977" xr:uid="{9FBE42B2-D7EA-4D9F-9FCF-76E67907CC43}"/>
    <cellStyle name="Naslov 3 1" xfId="978" xr:uid="{67812663-071C-4735-A99E-28844B9FAE80}"/>
    <cellStyle name="Naslov 3 10" xfId="979" xr:uid="{BD51F5BA-2926-40E7-8F3D-3725B3AF0A10}"/>
    <cellStyle name="Naslov 3 11" xfId="980" xr:uid="{9BF1D61F-910E-41F2-9CEE-E9A8E63D1386}"/>
    <cellStyle name="Naslov 3 12" xfId="981" xr:uid="{49367304-B47A-4C06-B0A0-CACCCF430782}"/>
    <cellStyle name="Naslov 3 13" xfId="982" xr:uid="{7875B6B7-3812-4BE7-A083-42DE60CD1E6A}"/>
    <cellStyle name="Naslov 3 14" xfId="983" xr:uid="{E8014AA4-03CD-4A70-9B0A-E1BAF8BE2758}"/>
    <cellStyle name="Naslov 3 15" xfId="984" xr:uid="{391F762A-CE80-42CC-A583-1AA6C6765E47}"/>
    <cellStyle name="Naslov 3 16" xfId="985" xr:uid="{71E5A53C-4A20-4AE7-8C9E-E59987839537}"/>
    <cellStyle name="Naslov 3 17" xfId="986" xr:uid="{2DE39D0E-1753-43A8-AEE2-19DCCAE5319C}"/>
    <cellStyle name="Naslov 3 18" xfId="987" xr:uid="{78ADC905-4E35-498A-A5C7-5114FD2A634D}"/>
    <cellStyle name="Naslov 3 19" xfId="988" xr:uid="{9D5E2FB5-5505-43D8-A759-FA13971F7AF3}"/>
    <cellStyle name="Naslov 3 2" xfId="989" xr:uid="{2D6394F4-D4C1-4D99-AF01-F7CE2DF8D3AB}"/>
    <cellStyle name="Naslov 3 20" xfId="990" xr:uid="{DA6A1332-BB40-4763-8B28-41C79D0EF54F}"/>
    <cellStyle name="Naslov 3 3" xfId="991" xr:uid="{7E5C03C5-5702-4682-9D65-19A22BCA44C2}"/>
    <cellStyle name="Naslov 3 4" xfId="992" xr:uid="{A85417CC-76CC-46A1-AAF8-2287F7BF5FD4}"/>
    <cellStyle name="Naslov 3 5" xfId="993" xr:uid="{CCA3F97A-E2EC-4E70-97F4-5651261C3907}"/>
    <cellStyle name="Naslov 3 6" xfId="994" xr:uid="{DEF7F347-329A-4C80-8BC8-E6CCBAAE3A15}"/>
    <cellStyle name="Naslov 3 7" xfId="995" xr:uid="{A342FE07-66AF-4E62-8AF0-50A72801E5EF}"/>
    <cellStyle name="Naslov 3 8" xfId="996" xr:uid="{91766FC4-0FD1-4B9C-9EF1-081C48939017}"/>
    <cellStyle name="Naslov 3 9" xfId="997" xr:uid="{811F82A6-FFA6-438A-9256-A2E42B441EB2}"/>
    <cellStyle name="Naslov 4 1" xfId="998" xr:uid="{1901CF62-AE6F-4FC9-AEC3-F547B00E5B2F}"/>
    <cellStyle name="Naslov 4 10" xfId="999" xr:uid="{3372B416-F5C1-447C-9AE7-BDAE4519FA0F}"/>
    <cellStyle name="Naslov 4 11" xfId="1000" xr:uid="{44F4F2AF-87C1-443F-BCDD-E3DDD14FDA7B}"/>
    <cellStyle name="Naslov 4 12" xfId="1001" xr:uid="{F65D1015-7B38-44C1-B611-41C2D7895A1C}"/>
    <cellStyle name="Naslov 4 13" xfId="1002" xr:uid="{CA8BD074-E84D-4414-A348-C7266A0084FA}"/>
    <cellStyle name="Naslov 4 14" xfId="1003" xr:uid="{AD134CD8-F6F4-4EE0-8B1F-9E31F40AECF5}"/>
    <cellStyle name="Naslov 4 15" xfId="1004" xr:uid="{B70F277B-D40D-4DBD-912D-B70A6815A02D}"/>
    <cellStyle name="Naslov 4 16" xfId="1005" xr:uid="{DC9E2555-261D-41C9-BD2E-4DE9FA28BD41}"/>
    <cellStyle name="Naslov 4 17" xfId="1006" xr:uid="{734C7529-4541-4BD0-89C7-E71E8D5FEE51}"/>
    <cellStyle name="Naslov 4 18" xfId="1007" xr:uid="{12771459-1A1F-46D8-8BBC-76148729947B}"/>
    <cellStyle name="Naslov 4 19" xfId="1008" xr:uid="{DB15F479-7723-4586-AFA3-B1CA11D294C4}"/>
    <cellStyle name="Naslov 4 2" xfId="1009" xr:uid="{EE4AF520-E739-4432-9216-ACC8946B2DA9}"/>
    <cellStyle name="Naslov 4 20" xfId="1010" xr:uid="{FF0CB00D-E0EE-4BA0-AD85-094B26237D4E}"/>
    <cellStyle name="Naslov 4 3" xfId="1011" xr:uid="{8ACFF5A2-04FA-419E-9BF7-64CCFE87948F}"/>
    <cellStyle name="Naslov 4 4" xfId="1012" xr:uid="{AA819627-78F8-40C1-8290-514506FF83E2}"/>
    <cellStyle name="Naslov 4 5" xfId="1013" xr:uid="{26F9855E-8F75-470D-84F2-F747A472293C}"/>
    <cellStyle name="Naslov 4 6" xfId="1014" xr:uid="{2F02F28E-EABE-4F68-A74C-1679600398DD}"/>
    <cellStyle name="Naslov 4 7" xfId="1015" xr:uid="{A00E777F-450E-46A3-8425-CA0718185C4D}"/>
    <cellStyle name="Naslov 4 8" xfId="1016" xr:uid="{A5266492-58E4-42FA-96BD-1BA21A4E6639}"/>
    <cellStyle name="Naslov 4 9" xfId="1017" xr:uid="{C7A73559-85E8-4C75-B3F1-5BD8256063BF}"/>
    <cellStyle name="Naslov 5" xfId="1018" xr:uid="{FAC0E695-5F20-46E0-83F2-FD60582F9B99}"/>
    <cellStyle name="Naslov 6" xfId="1019" xr:uid="{857FF3A4-0281-4D3F-889D-0654964A2F09}"/>
    <cellStyle name="Naslov 7" xfId="1020" xr:uid="{7E0159CA-3E2F-421A-A718-3C948FE479BB}"/>
    <cellStyle name="Naslov 8" xfId="1021" xr:uid="{BD903133-CA7B-4F65-8342-875A140A77F9}"/>
    <cellStyle name="Naslov 9" xfId="1022" xr:uid="{29D6AFF6-48E0-4587-9A5E-CF5C2848DC68}"/>
    <cellStyle name="Navadno_POTOKAR-hiša.JERIHA_PGD" xfId="1023" xr:uid="{47401A54-5D7D-48E2-AF78-512A89E699A9}"/>
    <cellStyle name="Neutral 1" xfId="1024" xr:uid="{578E94A7-1FB6-4842-86D1-148A8EBA77FD}"/>
    <cellStyle name="Neutral 2" xfId="1025" xr:uid="{ABDD1CC8-A69B-4BF4-A96B-3705957EE0B8}"/>
    <cellStyle name="Neutral 3" xfId="1026" xr:uid="{4AC7A132-E65D-4BC9-BDC0-41036BA1ADE8}"/>
    <cellStyle name="Neutral 4" xfId="1027" xr:uid="{B10427F0-5EB1-4147-9A28-A84F617FEB47}"/>
    <cellStyle name="Neutralno 1" xfId="1028" xr:uid="{5453CF7E-9EB4-4E7A-A6CA-70FDCE435196}"/>
    <cellStyle name="Neutralno 10" xfId="1029" xr:uid="{D4EB041A-44C1-41C3-9B12-E8A1BD4C5EC4}"/>
    <cellStyle name="Neutralno 11" xfId="1030" xr:uid="{8D7024D8-6413-4D0D-A8AB-F3C407D35742}"/>
    <cellStyle name="Neutralno 12" xfId="1031" xr:uid="{37D5FDA5-B3AD-435A-9F13-40125522D305}"/>
    <cellStyle name="Neutralno 13" xfId="1032" xr:uid="{6566B330-C4E3-4109-99E4-498EDC42730E}"/>
    <cellStyle name="Neutralno 14" xfId="1033" xr:uid="{A2D26B2A-B3EE-47F4-B17B-DD063E628A07}"/>
    <cellStyle name="Neutralno 15" xfId="1034" xr:uid="{51A7C946-B4F0-4F24-8180-B47A76FF8913}"/>
    <cellStyle name="Neutralno 16" xfId="1035" xr:uid="{60F651B1-F6F3-4515-90EF-E866F3EF657D}"/>
    <cellStyle name="Neutralno 17" xfId="1036" xr:uid="{39BC7A73-5143-48A7-9695-9071EDCFC826}"/>
    <cellStyle name="Neutralno 18" xfId="1037" xr:uid="{31D2AEAD-2317-49FD-8E2E-FCF1F3502C88}"/>
    <cellStyle name="Neutralno 19" xfId="1038" xr:uid="{FC07EEE0-67D4-478F-9A78-FB1DABA22568}"/>
    <cellStyle name="Neutralno 2" xfId="29" xr:uid="{00000000-0005-0000-0000-000005000000}"/>
    <cellStyle name="Neutralno 2 2" xfId="1039" xr:uid="{E2D43F2A-F426-407F-927E-89C012590702}"/>
    <cellStyle name="Neutralno 20" xfId="1040" xr:uid="{99144A0A-D881-4004-A652-A2D53E81B012}"/>
    <cellStyle name="Neutralno 3" xfId="1041" xr:uid="{169FEAAE-668E-4C36-B4F8-45BD8A5C7027}"/>
    <cellStyle name="Neutralno 4" xfId="1042" xr:uid="{D05DEE3D-4C58-42D2-89AE-6892F5AF8DD3}"/>
    <cellStyle name="Neutralno 5" xfId="1043" xr:uid="{AF192D7C-B09C-4E49-9D1F-088B063BA2F7}"/>
    <cellStyle name="Neutralno 6" xfId="1044" xr:uid="{00D8D683-8D75-44BB-A420-467225DE80A7}"/>
    <cellStyle name="Neutralno 7" xfId="1045" xr:uid="{99E3538D-B260-45CF-ABA9-B829FF6AACAA}"/>
    <cellStyle name="Neutralno 8" xfId="1046" xr:uid="{75C87263-96DA-4455-B055-6BA694AA60EE}"/>
    <cellStyle name="Neutralno 9" xfId="1047" xr:uid="{78C259BC-40A7-4826-B5E6-7FEBB8E5832D}"/>
    <cellStyle name="Normal 10" xfId="1101" xr:uid="{CB579B38-82B2-4EB6-B296-86FEEE7871BD}"/>
    <cellStyle name="Normal 10 2" xfId="82" xr:uid="{A848B403-C971-4E22-B68A-930464DB61C4}"/>
    <cellStyle name="Normal 11" xfId="1269" xr:uid="{6A2D5FB2-E7BC-4637-96A8-40FEBBC86491}"/>
    <cellStyle name="Normal 14" xfId="76" xr:uid="{680AD0D9-27E7-42DE-A3D3-E721D0221FD8}"/>
    <cellStyle name="Normal 2" xfId="4" xr:uid="{00000000-0005-0000-0000-000007000000}"/>
    <cellStyle name="Normal 2 10 2" xfId="63" xr:uid="{87C6C663-56C5-41BA-8CA5-4A49B4D7882E}"/>
    <cellStyle name="Normal 2 15" xfId="1048" xr:uid="{2378F96E-F4AA-4603-BC67-2F979D13E273}"/>
    <cellStyle name="Normal 2 2" xfId="5" xr:uid="{00000000-0005-0000-0000-000008000000}"/>
    <cellStyle name="Normal 2 2 2" xfId="52" xr:uid="{00000000-0005-0000-0000-000009000000}"/>
    <cellStyle name="Normal 2 2 2 2 2" xfId="79" xr:uid="{51B38A53-8312-4B99-B756-D99555C05780}"/>
    <cellStyle name="Normal 2 2 3" xfId="1049" xr:uid="{3BF2E0D8-D4A0-475B-8C7C-CF47D117925C}"/>
    <cellStyle name="Normal 2 2 4 2" xfId="1050" xr:uid="{B1FC5135-D084-4063-9198-09F7F4B43D3E}"/>
    <cellStyle name="Normal 2 3" xfId="6" xr:uid="{00000000-0005-0000-0000-00000A000000}"/>
    <cellStyle name="Normal 2 3 2" xfId="1051" xr:uid="{E3641A8D-644A-4E11-8B06-3180891596DA}"/>
    <cellStyle name="Normal 2 4" xfId="7" xr:uid="{00000000-0005-0000-0000-00000B000000}"/>
    <cellStyle name="Normal 2 5" xfId="36" xr:uid="{00000000-0005-0000-0000-00000C000000}"/>
    <cellStyle name="Normal 20" xfId="42" xr:uid="{00000000-0005-0000-0000-00000D000000}"/>
    <cellStyle name="Normal 21" xfId="8" xr:uid="{00000000-0005-0000-0000-00000E000000}"/>
    <cellStyle name="Normal 22" xfId="9" xr:uid="{00000000-0005-0000-0000-00000F000000}"/>
    <cellStyle name="Normal 24" xfId="10" xr:uid="{00000000-0005-0000-0000-000010000000}"/>
    <cellStyle name="Normal 25" xfId="11" xr:uid="{00000000-0005-0000-0000-000011000000}"/>
    <cellStyle name="Normal 25 2" xfId="1052" xr:uid="{ABF397FB-A227-4319-9B40-AB8B88259B7E}"/>
    <cellStyle name="Normal 26" xfId="12" xr:uid="{00000000-0005-0000-0000-000012000000}"/>
    <cellStyle name="Normal 27" xfId="13" xr:uid="{00000000-0005-0000-0000-000013000000}"/>
    <cellStyle name="Normal 27 2" xfId="1053" xr:uid="{4ABA9599-A0FC-4DC7-8DD5-AC65DD3B5283}"/>
    <cellStyle name="Normal 3" xfId="14" xr:uid="{00000000-0005-0000-0000-000014000000}"/>
    <cellStyle name="Normal 3 10" xfId="1263" xr:uid="{33F973CA-E410-449B-B0A3-90E6BAB27146}"/>
    <cellStyle name="Normal 3 18 10" xfId="73" xr:uid="{6253DBCE-5987-4015-B1B6-26E81D35C57B}"/>
    <cellStyle name="Normal 3 2" xfId="15" xr:uid="{00000000-0005-0000-0000-000015000000}"/>
    <cellStyle name="Normal 3 2 2" xfId="1056" xr:uid="{8A8A0743-2A8E-4DE0-A43D-D8458196ABE6}"/>
    <cellStyle name="Normal 3 2 3" xfId="1057" xr:uid="{84B4D7DA-FE31-4D6D-8C00-EAAFC4962B02}"/>
    <cellStyle name="Normal 3 2 4" xfId="1058" xr:uid="{571740D6-FD86-4CFB-ACC0-1DA9FB6C5644}"/>
    <cellStyle name="Normal 3 2 5" xfId="1055" xr:uid="{A95C55CD-5B69-4287-B2B8-5AA0293E793D}"/>
    <cellStyle name="Normal 3 2_10. PRIVREMENA SITUACIJA" xfId="1059" xr:uid="{C646A6D5-490A-477B-9819-1EDC7A3756C2}"/>
    <cellStyle name="Normal 3 3" xfId="1060" xr:uid="{FF749C6B-ABF9-4887-A5BA-8908B42972F5}"/>
    <cellStyle name="Normal 3 3 2" xfId="83" xr:uid="{5EA2C31C-11C4-4086-BE11-EFD886DA6CB0}"/>
    <cellStyle name="Normal 3 4" xfId="1054" xr:uid="{EB0D0631-4717-43EF-9CCC-ACB7FE9BA5F3}"/>
    <cellStyle name="Normal 3 5" xfId="1266" xr:uid="{A29855CA-E02B-424B-92D8-26D846CE6074}"/>
    <cellStyle name="Normal 3 6" xfId="1261" xr:uid="{C40D34F1-91A3-465E-9AEC-99D6A10E930D}"/>
    <cellStyle name="Normal 3 7" xfId="1265" xr:uid="{BD496ACD-A16F-4A18-A6AD-876A9EBE1CA1}"/>
    <cellStyle name="Normal 3 8" xfId="1262" xr:uid="{C3714D5E-09F7-4A83-B0ED-3E4063D63028}"/>
    <cellStyle name="Normal 3 9" xfId="1264" xr:uid="{CF1197CC-772E-4459-8D28-43A2E831A761}"/>
    <cellStyle name="Normal 30" xfId="62" xr:uid="{CEF7B2B3-2571-40B2-9A5D-ED42AF8BA0EF}"/>
    <cellStyle name="Normal 31" xfId="68" xr:uid="{62F6FB85-D75F-433B-AB10-E98BED3F78E9}"/>
    <cellStyle name="Normal 32" xfId="70" xr:uid="{E5EEBF02-0F7D-40D1-A87C-2E10D1A3DBFE}"/>
    <cellStyle name="Normal 35" xfId="71" xr:uid="{5BAC75F1-5BA1-4937-8A11-555F0A076195}"/>
    <cellStyle name="Normal 36" xfId="72" xr:uid="{F7C56FDB-EE64-484D-AF48-76B8CFF515F6}"/>
    <cellStyle name="Normal 4" xfId="16" xr:uid="{00000000-0005-0000-0000-000016000000}"/>
    <cellStyle name="Normal 4 2" xfId="1061" xr:uid="{C9B15554-1A7F-47FB-83EC-2B1BB84F9351}"/>
    <cellStyle name="Normal 4 2 2" xfId="80" xr:uid="{56C6F938-4F9E-4F74-8F4D-574BD0174695}"/>
    <cellStyle name="Normal 4 3" xfId="1062" xr:uid="{8FB04059-5410-4BF9-B69C-A02A222CD911}"/>
    <cellStyle name="Normal 5" xfId="34" xr:uid="{00000000-0005-0000-0000-000017000000}"/>
    <cellStyle name="Normal 5 2" xfId="59" xr:uid="{94BDDC88-9C54-4DE2-97E9-FDCBFB95A8D1}"/>
    <cellStyle name="Normal 5 3" xfId="1063" xr:uid="{5C58E216-FD5C-4E74-AC60-0D05BF0AC2CD}"/>
    <cellStyle name="Normal 5 4" xfId="1064" xr:uid="{C8703C13-4ECF-4A72-9E89-4AFB6A19AD64}"/>
    <cellStyle name="Normal 5 47" xfId="1065" xr:uid="{FF294B38-F6E6-4360-B324-D69F372A4809}"/>
    <cellStyle name="Normal 5_10. PRIVREMENA SITUACIJA" xfId="1066" xr:uid="{5D724ECE-F655-4EE3-B0CB-A9FBA4DF68D4}"/>
    <cellStyle name="Normal 6" xfId="58" xr:uid="{622BC3B9-3B78-4BC5-8128-B3228E7C583D}"/>
    <cellStyle name="Normal 6 2" xfId="1067" xr:uid="{BF7150E6-DEAA-4078-B77B-3B4EBACC9A66}"/>
    <cellStyle name="Normal 6 3" xfId="17" xr:uid="{00000000-0005-0000-0000-000018000000}"/>
    <cellStyle name="Normal 62" xfId="84" xr:uid="{9379CCE1-823C-4126-B8A0-53EC01C9AAB7}"/>
    <cellStyle name="Normal 62 2" xfId="1068" xr:uid="{AA3012BA-5F7D-4310-8E68-08D91FBF4814}"/>
    <cellStyle name="Normal 63" xfId="74" xr:uid="{0C3F0732-66C7-403B-A98B-7CB28E197191}"/>
    <cellStyle name="Normal 7" xfId="1069" xr:uid="{E5B3E943-819C-48DC-A77E-F5386E5BE162}"/>
    <cellStyle name="Normal 7 2" xfId="1070" xr:uid="{CDAD29BD-61C9-4717-BDB9-2CA18D8A3552}"/>
    <cellStyle name="Normal 7 3" xfId="1071" xr:uid="{AF8544CF-92D5-4BFF-ACED-7D44A3C47C19}"/>
    <cellStyle name="Normal 8" xfId="1072" xr:uid="{5B3FB44B-15ED-412B-B234-56810877229B}"/>
    <cellStyle name="Normal 8 2" xfId="1073" xr:uid="{CC3321D0-49C3-47F0-9F42-A2F31E55E7B5}"/>
    <cellStyle name="Normal 8 3" xfId="18" xr:uid="{00000000-0005-0000-0000-000019000000}"/>
    <cellStyle name="Normal 9" xfId="1074" xr:uid="{F73D1194-DAD9-43F9-B735-1C57D3E29D4B}"/>
    <cellStyle name="Normal 9 2" xfId="1075" xr:uid="{5D5B34FC-8E14-4ADB-A24D-6ADDCF3649DB}"/>
    <cellStyle name="Normal 9 3" xfId="19" xr:uid="{00000000-0005-0000-0000-00001A000000}"/>
    <cellStyle name="Normal_01 - Ugovorni troškovnik" xfId="60" xr:uid="{75EFC68A-A0F7-4006-B579-2E48CEEC111B}"/>
    <cellStyle name="Normal_HR7-Z214" xfId="81" xr:uid="{2FE495FE-AC6C-464F-911D-D2498A01E978}"/>
    <cellStyle name="Normal_TROSKOVNIK-revizija2" xfId="77" xr:uid="{0F94F5CC-4CBC-45F3-99A8-D7268D718F8D}"/>
    <cellStyle name="Normal1" xfId="1076" xr:uid="{421CBD61-8B51-4F84-A0F2-A79498083F8B}"/>
    <cellStyle name="Normal1 2" xfId="1077" xr:uid="{A75CB60A-A753-4A32-8CC9-33CE5042F623}"/>
    <cellStyle name="Normal3" xfId="1078" xr:uid="{1227B45F-84DF-481A-B32C-12B83B7507E4}"/>
    <cellStyle name="Normal3 2" xfId="1079" xr:uid="{391B8718-B2F7-4D31-BE4B-B8E4A1AD5413}"/>
    <cellStyle name="Normalno" xfId="0" builtinId="0"/>
    <cellStyle name="Normalno 2" xfId="20" xr:uid="{00000000-0005-0000-0000-00001B000000}"/>
    <cellStyle name="Normalno 2 2" xfId="25" xr:uid="{00000000-0005-0000-0000-00001C000000}"/>
    <cellStyle name="Normalno 2 2 2" xfId="1081" xr:uid="{7D0E4692-8540-4CF4-B627-83DE401DE276}"/>
    <cellStyle name="Normalno 2 2 2 2 3" xfId="1082" xr:uid="{B3B321D2-CDF9-4FE4-BCFF-B5C05FB37A5E}"/>
    <cellStyle name="Normalno 2 2 2 3" xfId="69" xr:uid="{62AFEE72-CA92-416F-84DE-50A38B651737}"/>
    <cellStyle name="Normalno 2 2 2 3 2" xfId="1083" xr:uid="{302DBA31-46A9-451F-9207-D17BB2E2F555}"/>
    <cellStyle name="Normalno 2 3" xfId="1084" xr:uid="{5B108C2E-209F-4772-A697-0664D69E5C0D}"/>
    <cellStyle name="Normalno 2 3 2" xfId="66" xr:uid="{1193AD2E-F496-4BAD-A542-EF131CC23FCC}"/>
    <cellStyle name="Normalno 2 3 2 2" xfId="1085" xr:uid="{68317FC5-29F0-4B76-8C10-F1BD9CC1CE3C}"/>
    <cellStyle name="Normalno 2 4" xfId="1080" xr:uid="{AD2D3EE4-2549-4386-A098-587ACF9F5129}"/>
    <cellStyle name="Normalno 2 8" xfId="1086" xr:uid="{029760CF-7C24-4315-9969-B9FF2F6F26E8}"/>
    <cellStyle name="Normalno 3" xfId="21" xr:uid="{00000000-0005-0000-0000-00001D000000}"/>
    <cellStyle name="Normalno 3 2" xfId="1087" xr:uid="{C41A151A-4743-4ED6-B044-DA851669424B}"/>
    <cellStyle name="Normalno 3 4" xfId="1088" xr:uid="{AF47DC7C-4FBA-4EE9-9028-476B7D0349C3}"/>
    <cellStyle name="Normalno 4" xfId="26" xr:uid="{00000000-0005-0000-0000-00001E000000}"/>
    <cellStyle name="Normalno 4 10" xfId="47" xr:uid="{00000000-0005-0000-0000-00001F000000}"/>
    <cellStyle name="Normalno 4 11" xfId="50" xr:uid="{00000000-0005-0000-0000-000020000000}"/>
    <cellStyle name="Normalno 4 12" xfId="1089" xr:uid="{7F1EF708-A1DA-4F82-996F-0324B1B66062}"/>
    <cellStyle name="Normalno 4 2" xfId="28" xr:uid="{00000000-0005-0000-0000-000021000000}"/>
    <cellStyle name="Normalno 4 2 2" xfId="31" xr:uid="{00000000-0005-0000-0000-000022000000}"/>
    <cellStyle name="Normalno 4 2 2 3" xfId="39" xr:uid="{00000000-0005-0000-0000-000023000000}"/>
    <cellStyle name="Normalno 4 2 3" xfId="38" xr:uid="{00000000-0005-0000-0000-000024000000}"/>
    <cellStyle name="Normalno 4 2 3 2" xfId="40" xr:uid="{00000000-0005-0000-0000-000025000000}"/>
    <cellStyle name="Normalno 4 2 3 3" xfId="49" xr:uid="{00000000-0005-0000-0000-000026000000}"/>
    <cellStyle name="Normalno 4 2 3 4" xfId="51" xr:uid="{00000000-0005-0000-0000-000027000000}"/>
    <cellStyle name="Normalno 4 2 4" xfId="48" xr:uid="{00000000-0005-0000-0000-000028000000}"/>
    <cellStyle name="Normalno 4 3" xfId="30" xr:uid="{00000000-0005-0000-0000-000029000000}"/>
    <cellStyle name="Normalno 4 4" xfId="32" xr:uid="{00000000-0005-0000-0000-00002A000000}"/>
    <cellStyle name="Normalno 4 4 2" xfId="46" xr:uid="{00000000-0005-0000-0000-00002B000000}"/>
    <cellStyle name="Normalno 4 5" xfId="33" xr:uid="{00000000-0005-0000-0000-00002C000000}"/>
    <cellStyle name="Normalno 4 6" xfId="37" xr:uid="{00000000-0005-0000-0000-00002D000000}"/>
    <cellStyle name="Normalno 4 6 2" xfId="41" xr:uid="{00000000-0005-0000-0000-00002E000000}"/>
    <cellStyle name="Normalno 4 7" xfId="43" xr:uid="{00000000-0005-0000-0000-00002F000000}"/>
    <cellStyle name="Normalno 4 8" xfId="44" xr:uid="{00000000-0005-0000-0000-000030000000}"/>
    <cellStyle name="Normalno 4 9" xfId="45" xr:uid="{00000000-0005-0000-0000-000031000000}"/>
    <cellStyle name="Normalno 5" xfId="35" xr:uid="{00000000-0005-0000-0000-000032000000}"/>
    <cellStyle name="Normalno 6" xfId="78" xr:uid="{1AEE7C0E-92E5-47CC-A060-FE516E2CCC39}"/>
    <cellStyle name="Note 1" xfId="1090" xr:uid="{78AF3E8D-A9CD-40AF-B6DC-AE999E070961}"/>
    <cellStyle name="Note 2" xfId="1091" xr:uid="{1F07F1A9-2109-4968-9DC7-C7414CC09D6C}"/>
    <cellStyle name="Note 3" xfId="1092" xr:uid="{8C3571FF-CECB-4ED2-AE81-37B8ECAF47C3}"/>
    <cellStyle name="Note 4" xfId="1093" xr:uid="{450F68AA-3FCE-4D84-89E2-5C7425A67EB8}"/>
    <cellStyle name="Notiz" xfId="1094" xr:uid="{DAA9A5B5-10FA-4F85-A230-31B17DF66D85}"/>
    <cellStyle name="Obično 10" xfId="75" xr:uid="{2C741307-800E-45A7-A494-AB9E705CA753}"/>
    <cellStyle name="Obično 2" xfId="53" xr:uid="{00000000-0005-0000-0000-000033000000}"/>
    <cellStyle name="Obično 2 18" xfId="54" xr:uid="{00000000-0005-0000-0000-000034000000}"/>
    <cellStyle name="Obično 2 2" xfId="1096" xr:uid="{84755806-90BF-425E-AE51-84098AB67BE5}"/>
    <cellStyle name="Obično 2 2 22" xfId="64" xr:uid="{820DFBDC-F5A9-44B7-A32A-2CC121199BD4}"/>
    <cellStyle name="Obično 2 3" xfId="1095" xr:uid="{B568D87A-4B1A-4316-8C5A-36395F2E8AF6}"/>
    <cellStyle name="Obično 3" xfId="1097" xr:uid="{7D424F1A-629B-4596-977C-B1209CF9179E}"/>
    <cellStyle name="Obično 3 2" xfId="1098" xr:uid="{B54CB842-2531-4E8E-9FDD-075AE3260C4C}"/>
    <cellStyle name="Obično 3 2 8" xfId="1099" xr:uid="{3FFE1065-E218-4EFC-8F92-6BE9D0CEC86F}"/>
    <cellStyle name="Obično 4 4" xfId="65" xr:uid="{7A7D5544-0298-4F62-9A06-6A1FAFC7F926}"/>
    <cellStyle name="Obično 7" xfId="1100" xr:uid="{9FC17A2C-964D-4E99-A1B6-034E76D2D1E0}"/>
    <cellStyle name="Obično_FEKALNA" xfId="67" xr:uid="{BB93AD84-13BD-48D9-8682-3867C5825194}"/>
    <cellStyle name="Output 1" xfId="1102" xr:uid="{1E8D3788-526A-49E3-B88F-5D7AE79B67D5}"/>
    <cellStyle name="Output 2" xfId="1103" xr:uid="{CF973C21-4716-4DEB-A0B4-44F1FBA517BB}"/>
    <cellStyle name="Output 3" xfId="1104" xr:uid="{C499D30A-B94B-4194-A944-27D56AB047D9}"/>
    <cellStyle name="Output 4" xfId="1105" xr:uid="{A490C280-085D-4854-B331-A5AF63B66001}"/>
    <cellStyle name="Percent 2" xfId="1106" xr:uid="{B0350E37-BEDF-4DE1-82CD-E864CAF83BA2}"/>
    <cellStyle name="Percent 2 2" xfId="1107" xr:uid="{ABD34DC8-094F-4568-AAC2-818332AC50C0}"/>
    <cellStyle name="Percent 2 3" xfId="1108" xr:uid="{4B56D3EF-28A5-4C67-B7F3-A0DAC90D2B9C}"/>
    <cellStyle name="Percent 3" xfId="1109" xr:uid="{CBB0E185-1DF8-4314-942F-E1084E3308AC}"/>
    <cellStyle name="Percent 4" xfId="1267" xr:uid="{B0E2D1A7-C88E-4160-8FD4-03F07DE5B7BB}"/>
    <cellStyle name="Povezana ćelija 1" xfId="1110" xr:uid="{D3CAB95D-7FA3-4164-8AA2-CEFC1F4B0043}"/>
    <cellStyle name="Povezana ćelija 10" xfId="1111" xr:uid="{64FF09F8-8DDA-4130-986F-2A99C8102F2A}"/>
    <cellStyle name="Povezana ćelija 11" xfId="1112" xr:uid="{13B74574-1ADF-4FCC-BB85-5AE76B68804F}"/>
    <cellStyle name="Povezana ćelija 12" xfId="1113" xr:uid="{5E90242E-8869-4F92-BEAD-10BF9B349506}"/>
    <cellStyle name="Povezana ćelija 13" xfId="1114" xr:uid="{6633DB75-0E47-401B-932D-084032C8E95E}"/>
    <cellStyle name="Povezana ćelija 14" xfId="1115" xr:uid="{BB25032F-880D-4592-81BF-B37437071A19}"/>
    <cellStyle name="Povezana ćelija 15" xfId="1116" xr:uid="{DCBBA302-ACD6-4183-9334-3DC6B4FE40E3}"/>
    <cellStyle name="Povezana ćelija 16" xfId="1117" xr:uid="{C743362D-20F7-42AF-A96B-75B2AB28D142}"/>
    <cellStyle name="Povezana ćelija 17" xfId="1118" xr:uid="{CEBF34B6-BFB9-4BA4-B08E-4C18D30B81EB}"/>
    <cellStyle name="Povezana ćelija 18" xfId="1119" xr:uid="{A4E0F7D8-1960-4BC2-90D9-500463E9F793}"/>
    <cellStyle name="Povezana ćelija 19" xfId="1120" xr:uid="{C4F0AB20-019E-48FC-B162-3DC6727D6215}"/>
    <cellStyle name="Povezana ćelija 2" xfId="1121" xr:uid="{2732C0F6-6F71-4328-9A26-EFCA0B9E73BF}"/>
    <cellStyle name="Povezana ćelija 20" xfId="1122" xr:uid="{CAE5C9F9-D143-4117-925C-94F79AC56120}"/>
    <cellStyle name="Povezana ćelija 3" xfId="1123" xr:uid="{C4CFDF34-117D-4B58-8BCD-6853DE98922D}"/>
    <cellStyle name="Povezana ćelija 4" xfId="1124" xr:uid="{20BF78BD-8197-4420-AF9A-63B504DFA940}"/>
    <cellStyle name="Povezana ćelija 5" xfId="1125" xr:uid="{F9566E5B-F217-4071-AE96-1E0710FA9105}"/>
    <cellStyle name="Povezana ćelija 6" xfId="1126" xr:uid="{1C96C954-C612-4F86-8E7E-28896C4C9483}"/>
    <cellStyle name="Povezana ćelija 7" xfId="1127" xr:uid="{E4321EED-CF29-4441-825C-A799D1080AFD}"/>
    <cellStyle name="Povezana ćelija 8" xfId="1128" xr:uid="{870AC970-593B-44FD-AC6B-D8647A821E44}"/>
    <cellStyle name="Povezana ćelija 9" xfId="1129" xr:uid="{AC531B2C-3EC1-41C0-A39F-299598A64D19}"/>
    <cellStyle name="Provjera ćelije 1" xfId="1130" xr:uid="{154C990D-DBCC-45D7-9B8A-72A62285A31C}"/>
    <cellStyle name="Provjera ćelije 10" xfId="1131" xr:uid="{8AD46A03-CC39-409D-A7F0-F816E24AF365}"/>
    <cellStyle name="Provjera ćelije 11" xfId="1132" xr:uid="{1616BAA6-2BE8-454C-868B-48AAF53D75B0}"/>
    <cellStyle name="Provjera ćelije 12" xfId="1133" xr:uid="{80AE0E00-EC8D-481E-9970-2973A652DCEE}"/>
    <cellStyle name="Provjera ćelije 13" xfId="1134" xr:uid="{460A5284-3348-4ED0-8FD8-73125026B566}"/>
    <cellStyle name="Provjera ćelije 14" xfId="1135" xr:uid="{10E235B0-BC1F-483E-B37F-0432E03C60FC}"/>
    <cellStyle name="Provjera ćelije 15" xfId="1136" xr:uid="{3B52857C-BE8A-47C8-9300-2C5D19BC90F5}"/>
    <cellStyle name="Provjera ćelije 16" xfId="1137" xr:uid="{C9D19AE1-A393-4E74-A4F4-2BF1427DC5DF}"/>
    <cellStyle name="Provjera ćelije 17" xfId="1138" xr:uid="{1F852C12-479E-4920-840C-5481533952CC}"/>
    <cellStyle name="Provjera ćelije 18" xfId="1139" xr:uid="{E9B6599C-0118-42B9-AB4A-01A3E75F525E}"/>
    <cellStyle name="Provjera ćelije 19" xfId="1140" xr:uid="{6F222021-3436-44CF-A0BD-C8F78DD59415}"/>
    <cellStyle name="Provjera ćelije 2" xfId="1141" xr:uid="{E49CF90F-05D7-4BCE-94E8-453229D4781C}"/>
    <cellStyle name="Provjera ćelije 20" xfId="1142" xr:uid="{0C40319F-D18C-46C9-AD52-2AF5C6251B00}"/>
    <cellStyle name="Provjera ćelije 3" xfId="1143" xr:uid="{2F552A7E-D886-431C-8B86-92FE37412257}"/>
    <cellStyle name="Provjera ćelije 4" xfId="1144" xr:uid="{070D7BE0-FF4C-4B4A-83CE-2394503A245B}"/>
    <cellStyle name="Provjera ćelije 5" xfId="1145" xr:uid="{B315C476-66CA-40AE-9386-A3DA0FC834BE}"/>
    <cellStyle name="Provjera ćelije 6" xfId="1146" xr:uid="{BB5CDB26-E00B-4ED6-BB30-C4A1C8A05953}"/>
    <cellStyle name="Provjera ćelije 7" xfId="1147" xr:uid="{A81E8C93-2A2B-4965-B988-CADD55E387BC}"/>
    <cellStyle name="Provjera ćelije 8" xfId="1148" xr:uid="{C1CF3F09-4301-44B6-92DD-47DC819F4AF4}"/>
    <cellStyle name="Provjera ćelije 9" xfId="1149" xr:uid="{33A1E2B1-FF76-41A3-8633-BB622F466AC0}"/>
    <cellStyle name="Result 1" xfId="22" xr:uid="{00000000-0005-0000-0000-000036000000}"/>
    <cellStyle name="Result2 1" xfId="23" xr:uid="{00000000-0005-0000-0000-000037000000}"/>
    <cellStyle name="Schlecht" xfId="1150" xr:uid="{68042201-65FF-49BA-A49F-387C8486F46B}"/>
    <cellStyle name="Standard" xfId="1151" xr:uid="{644F8915-DFE8-4F5D-8136-EC0DEAF277F0}"/>
    <cellStyle name="Standard 2" xfId="1152" xr:uid="{B5136EE0-2ECF-470C-88D7-B9F14CF57D12}"/>
    <cellStyle name="Stil 1" xfId="61" xr:uid="{97B7E971-4A20-42E3-A88D-30EDD2E06FF3}"/>
    <cellStyle name="Stil 1 2" xfId="1153" xr:uid="{DAAC9E0E-5BEA-435F-8633-09F5B7402D6F}"/>
    <cellStyle name="Stil A" xfId="56" xr:uid="{00000000-0005-0000-0000-000038000000}"/>
    <cellStyle name="Stil B (uvlaka)" xfId="57" xr:uid="{00000000-0005-0000-0000-000039000000}"/>
    <cellStyle name="Style 1" xfId="27" xr:uid="{00000000-0005-0000-0000-00003A000000}"/>
    <cellStyle name="Style 1 2" xfId="1155" xr:uid="{CA14BB34-215F-4534-8759-962EE2F9E764}"/>
    <cellStyle name="Style 1 3" xfId="1156" xr:uid="{50BAD857-6E6E-4A21-ACC6-3D529A50C5D8}"/>
    <cellStyle name="Style 1 4" xfId="1154" xr:uid="{7A61AAF1-395D-4F15-912D-774B37DC7190}"/>
    <cellStyle name="Tekst objašnjenja 1" xfId="1157" xr:uid="{405E71FF-0629-45A0-86B6-E9DA0711769D}"/>
    <cellStyle name="Tekst objašnjenja 10" xfId="1158" xr:uid="{A83CE6C3-7BA0-418F-A7FD-9B1329E1036B}"/>
    <cellStyle name="Tekst objašnjenja 11" xfId="1159" xr:uid="{80066AD4-79BD-4F0D-8CFF-355BCBC75525}"/>
    <cellStyle name="Tekst objašnjenja 12" xfId="1160" xr:uid="{1A45B2C7-ADFB-4046-9899-9EC6C30B608F}"/>
    <cellStyle name="Tekst objašnjenja 13" xfId="1161" xr:uid="{1E82ACA4-6A12-45B2-9E0B-072E7E82B9CE}"/>
    <cellStyle name="Tekst objašnjenja 14" xfId="1162" xr:uid="{8E7D76FC-CAB7-48B6-BC0A-692BF62FD734}"/>
    <cellStyle name="Tekst objašnjenja 15" xfId="1163" xr:uid="{F51484CA-648C-4A72-BACE-5E9FC3FFEA6B}"/>
    <cellStyle name="Tekst objašnjenja 16" xfId="1164" xr:uid="{3B0EB573-B9E3-48BE-9110-03E7E5C3E8F2}"/>
    <cellStyle name="Tekst objašnjenja 17" xfId="1165" xr:uid="{63B6F25F-512D-48A5-AEB1-890CA552477C}"/>
    <cellStyle name="Tekst objašnjenja 18" xfId="1166" xr:uid="{6586D1BA-F8DF-4C98-9C31-1EDB8350906A}"/>
    <cellStyle name="Tekst objašnjenja 19" xfId="1167" xr:uid="{3E2DBE34-CC0B-42C9-BAC9-20C903BC4936}"/>
    <cellStyle name="Tekst objašnjenja 2" xfId="1168" xr:uid="{1A730059-1F7F-4F6A-85CB-2923835E4F7C}"/>
    <cellStyle name="Tekst objašnjenja 20" xfId="1169" xr:uid="{D19164BB-567D-4659-AAE1-E58ABCB590A0}"/>
    <cellStyle name="Tekst objašnjenja 3" xfId="1170" xr:uid="{8B6EC63B-0268-4256-A1FB-A458296D771B}"/>
    <cellStyle name="Tekst objašnjenja 4" xfId="1171" xr:uid="{D9642985-37AA-42B5-BB72-052C4FF78F3E}"/>
    <cellStyle name="Tekst objašnjenja 5" xfId="1172" xr:uid="{7438DAC4-482A-4F73-A0DB-142BD0537BD5}"/>
    <cellStyle name="Tekst objašnjenja 6" xfId="1173" xr:uid="{C6625E09-9159-4A4E-845C-F68725782BD5}"/>
    <cellStyle name="Tekst objašnjenja 7" xfId="1174" xr:uid="{2230F163-B117-4977-85FC-9CF82B9A4595}"/>
    <cellStyle name="Tekst objašnjenja 8" xfId="1175" xr:uid="{37654E5F-2B63-42F8-983B-F102F16CF18E}"/>
    <cellStyle name="Tekst objašnjenja 9" xfId="1176" xr:uid="{9FF516CB-52CA-44D4-AB7C-6AA78D62532B}"/>
    <cellStyle name="Tekst upozorenja" xfId="1177" xr:uid="{AA0AF78B-813A-48ED-B922-985A6983C21F}"/>
    <cellStyle name="Tekst upozorenja 1" xfId="1178" xr:uid="{88CF3B42-A7C2-4806-ABBE-8055BF8CA8F1}"/>
    <cellStyle name="Tekst upozorenja 10" xfId="1179" xr:uid="{DDD815C4-F4C9-4DB5-ADFD-17EF824BEA6B}"/>
    <cellStyle name="Tekst upozorenja 11" xfId="1180" xr:uid="{94BF1BB1-2795-4F2D-99C8-903912D56C99}"/>
    <cellStyle name="Tekst upozorenja 12" xfId="1181" xr:uid="{A2210ADE-8518-49B9-A663-7141CC7A946F}"/>
    <cellStyle name="Tekst upozorenja 13" xfId="1182" xr:uid="{FA8372C2-37EC-439A-A115-1AA231BFC285}"/>
    <cellStyle name="Tekst upozorenja 14" xfId="1183" xr:uid="{2E21A6AE-4693-4ED3-9851-26489536B2C0}"/>
    <cellStyle name="Tekst upozorenja 15" xfId="1184" xr:uid="{CF1C238F-7DA2-4CAA-BBC1-3D8A3BF744AD}"/>
    <cellStyle name="Tekst upozorenja 16" xfId="1185" xr:uid="{1A4F1F8B-112A-4674-9606-35C0D00B4B18}"/>
    <cellStyle name="Tekst upozorenja 17" xfId="1186" xr:uid="{035F5120-406F-484B-9A22-3D3A5A6307A2}"/>
    <cellStyle name="Tekst upozorenja 18" xfId="1187" xr:uid="{4EE46410-3E18-4761-BB15-79331AE47542}"/>
    <cellStyle name="Tekst upozorenja 19" xfId="1188" xr:uid="{3809DD3E-F571-4EAD-8041-95CAB18B451F}"/>
    <cellStyle name="Tekst upozorenja 2" xfId="1189" xr:uid="{3EECE9E3-A090-480B-893F-94A3B0B4DD2F}"/>
    <cellStyle name="Tekst upozorenja 20" xfId="1190" xr:uid="{49692F67-4322-4DC7-9FC3-35D9F2157E30}"/>
    <cellStyle name="Tekst upozorenja 3" xfId="1191" xr:uid="{BC1B7BA0-A92F-4DA6-A781-CB5EFA2AB540}"/>
    <cellStyle name="Tekst upozorenja 4" xfId="1192" xr:uid="{7E8FDFFD-0DE1-431C-8F6D-BA508750E58E}"/>
    <cellStyle name="Tekst upozorenja 5" xfId="1193" xr:uid="{196FF9CC-A32F-420B-9B3B-0393E0CD8091}"/>
    <cellStyle name="Tekst upozorenja 6" xfId="1194" xr:uid="{BEEC7844-84D5-4DBF-8AC7-E0C1AE640438}"/>
    <cellStyle name="Tekst upozorenja 7" xfId="1195" xr:uid="{18286C0E-FA1C-4FF2-B527-0510B09F80C3}"/>
    <cellStyle name="Tekst upozorenja 8" xfId="1196" xr:uid="{5E00B91E-24DD-4F88-8579-5CFA95CEABF4}"/>
    <cellStyle name="Tekst upozorenja 9" xfId="1197" xr:uid="{D778E0BF-BF44-428B-AECC-11B94B712739}"/>
    <cellStyle name="Title 1" xfId="1198" xr:uid="{E59B2D52-3A50-4B60-97A8-F9CCA73A9929}"/>
    <cellStyle name="Title 2" xfId="1199" xr:uid="{8153FCEA-C8C7-433B-892E-979319A17532}"/>
    <cellStyle name="Title 3" xfId="1200" xr:uid="{7C42AECF-5943-4F24-B9B3-CA7E83E844CC}"/>
    <cellStyle name="Title 4" xfId="1201" xr:uid="{1A122D8E-64B9-479C-B587-345C95688CED}"/>
    <cellStyle name="Total 1" xfId="1202" xr:uid="{D05491CF-6F32-48F9-ADC0-849BB8962DF5}"/>
    <cellStyle name="Total 2" xfId="1203" xr:uid="{020A46E7-D22E-4655-83E4-BAC6988C02D9}"/>
    <cellStyle name="Total 3" xfId="1204" xr:uid="{57A574FD-DB59-4A4E-8A7D-B4C542A303F7}"/>
    <cellStyle name="Total 4" xfId="1205" xr:uid="{6DF1B1BC-E4FC-4A45-B616-F7CB809B0F0A}"/>
    <cellStyle name="Überschrift" xfId="1206" xr:uid="{A1D96A4A-17C6-41B8-B935-91E77FF2594B}"/>
    <cellStyle name="Überschrift 1" xfId="1207" xr:uid="{866143BC-788B-4D33-870B-70A862498F19}"/>
    <cellStyle name="Überschrift 2" xfId="1208" xr:uid="{34B781D4-3817-4A62-8540-64D7F08BAD55}"/>
    <cellStyle name="Überschrift 3" xfId="1209" xr:uid="{AF3D9D9D-60DC-4EBB-B428-AD37B2D5EFF5}"/>
    <cellStyle name="Überschrift 4" xfId="1210" xr:uid="{1EC1C8F3-6F53-4DD9-A3AB-CCD7A70D4FFF}"/>
    <cellStyle name="Ukupni zbroj 1" xfId="1211" xr:uid="{36996D62-021B-4E7D-832F-78DAEE1109D4}"/>
    <cellStyle name="Ukupni zbroj 10" xfId="1212" xr:uid="{C09C39A4-C339-4DF6-85AE-1A0B4098E013}"/>
    <cellStyle name="Ukupni zbroj 11" xfId="1213" xr:uid="{63C91945-D39A-4226-9602-10899F62812B}"/>
    <cellStyle name="Ukupni zbroj 12" xfId="1214" xr:uid="{0B44DD02-4CAB-4E45-8291-EE65F9ECCA6F}"/>
    <cellStyle name="Ukupni zbroj 13" xfId="1215" xr:uid="{96B6752F-AC47-4793-BCFE-8E6DD049D937}"/>
    <cellStyle name="Ukupni zbroj 14" xfId="1216" xr:uid="{8C3F4B3C-A011-4B1F-8F1A-68895EBBE0A0}"/>
    <cellStyle name="Ukupni zbroj 15" xfId="1217" xr:uid="{0DC47F49-EB75-4121-9E3D-411271FE9516}"/>
    <cellStyle name="Ukupni zbroj 16" xfId="1218" xr:uid="{E02DF955-F76C-4123-9920-89AC3BF3C993}"/>
    <cellStyle name="Ukupni zbroj 17" xfId="1219" xr:uid="{09E0F34E-D1C5-4215-822D-79F1B7D0359B}"/>
    <cellStyle name="Ukupni zbroj 18" xfId="1220" xr:uid="{CAA8B7D2-BD4A-4883-A741-5243F57B7A86}"/>
    <cellStyle name="Ukupni zbroj 19" xfId="1221" xr:uid="{DB5EC44E-6F0C-4155-8DF5-369701B4B03A}"/>
    <cellStyle name="Ukupni zbroj 2" xfId="1222" xr:uid="{271AE2EB-2480-423B-BE3D-1C21B71FB3F8}"/>
    <cellStyle name="Ukupni zbroj 20" xfId="1223" xr:uid="{9D238851-DDAE-442D-9A69-0FA63F59C93F}"/>
    <cellStyle name="Ukupni zbroj 3" xfId="1224" xr:uid="{258556F7-246E-4F3B-BBF0-0B2095E1029E}"/>
    <cellStyle name="Ukupni zbroj 4" xfId="1225" xr:uid="{5B1AE5B6-3913-49EA-826D-C66C39B310BC}"/>
    <cellStyle name="Ukupni zbroj 5" xfId="1226" xr:uid="{77EA0258-8B9B-4693-98BB-2144594474CA}"/>
    <cellStyle name="Ukupni zbroj 6" xfId="1227" xr:uid="{7964CA73-0703-4CA3-98F7-E65A33C8E894}"/>
    <cellStyle name="Ukupni zbroj 7" xfId="1228" xr:uid="{336710AA-18E8-4E40-A5DA-96A7E5C82373}"/>
    <cellStyle name="Ukupni zbroj 8" xfId="1229" xr:uid="{7EC88487-1531-4E86-9D70-9ED25027FD43}"/>
    <cellStyle name="Ukupni zbroj 9" xfId="1230" xr:uid="{AFBF283F-3BC8-44E8-80AC-D52232F246F2}"/>
    <cellStyle name="Unos 1" xfId="1231" xr:uid="{55FDA1E4-FB76-4532-B534-3C00F81F56B1}"/>
    <cellStyle name="Unos 10" xfId="1232" xr:uid="{327CBBEA-236B-4830-BBB2-6E4FCE78AFCA}"/>
    <cellStyle name="Unos 11" xfId="1233" xr:uid="{084B9FEE-636E-413C-A296-F4C38A5EE481}"/>
    <cellStyle name="Unos 12" xfId="1234" xr:uid="{1BCE1830-C55C-41CD-985F-3E4FF35E921C}"/>
    <cellStyle name="Unos 13" xfId="1235" xr:uid="{6C5F6A03-C015-4141-B9D9-7293D756757A}"/>
    <cellStyle name="Unos 14" xfId="1236" xr:uid="{879B669F-FC33-4701-A89B-27554686A662}"/>
    <cellStyle name="Unos 15" xfId="1237" xr:uid="{0F751E32-1BA3-417A-9C92-ACECD017D088}"/>
    <cellStyle name="Unos 16" xfId="1238" xr:uid="{D2269C95-C693-47C1-9024-6CFE4860A675}"/>
    <cellStyle name="Unos 17" xfId="1239" xr:uid="{6B5F8AD3-7AD0-4515-A035-703F55FCE53C}"/>
    <cellStyle name="Unos 18" xfId="1240" xr:uid="{EDE16FF8-8B73-4733-81F8-99A44FE4D859}"/>
    <cellStyle name="Unos 19" xfId="1241" xr:uid="{DAE5A78D-9720-447A-A5BA-5ACE776D425A}"/>
    <cellStyle name="Unos 2" xfId="1242" xr:uid="{061EE9D2-A085-47A2-93AF-3C16C95FF006}"/>
    <cellStyle name="Unos 20" xfId="1243" xr:uid="{03B881A3-2AA9-4D4E-837A-F63BFB7885B2}"/>
    <cellStyle name="Unos 3" xfId="1244" xr:uid="{D3E5584D-4AD6-4227-BBC1-9D13ADC047AF}"/>
    <cellStyle name="Unos 4" xfId="1245" xr:uid="{51FC564B-7E34-48B8-8C7F-49CA5DD54198}"/>
    <cellStyle name="Unos 5" xfId="1246" xr:uid="{F458DF01-155F-4AF9-8D84-CC997C0D2C9F}"/>
    <cellStyle name="Unos 6" xfId="1247" xr:uid="{1B07D600-CE45-4AE3-A746-060C17DEC159}"/>
    <cellStyle name="Unos 7" xfId="1248" xr:uid="{A53A4A72-B091-425E-A044-14AD8BF37071}"/>
    <cellStyle name="Unos 8" xfId="1249" xr:uid="{5EC09B25-5CFE-4F2E-8CF1-310411DF2C67}"/>
    <cellStyle name="Unos 9" xfId="1250" xr:uid="{BB0960E6-3BC8-4F67-AAB2-AA241EAA1759}"/>
    <cellStyle name="Verknüpfte Zelle" xfId="1251" xr:uid="{AB42DF11-1CB8-4A9F-AD82-2CE87D95D698}"/>
    <cellStyle name="Warnender Text" xfId="1252" xr:uid="{3A39895A-2F79-4268-8637-EB183E9863EC}"/>
    <cellStyle name="Warning Text 1" xfId="1253" xr:uid="{A0605BEC-D560-4272-AF53-7BDCD06E4409}"/>
    <cellStyle name="Warning Text 2" xfId="1254" xr:uid="{1D9EC178-6616-47F9-BB69-BAB81F97C7F7}"/>
    <cellStyle name="Warning Text 3" xfId="1255" xr:uid="{0F3FAFE6-27AA-4FA8-B001-7B9185BF5E7D}"/>
    <cellStyle name="Warning Text 4" xfId="1256" xr:uid="{FD005C09-C1A8-4C9A-B6BE-0CBCFA05F8E5}"/>
    <cellStyle name="Zarez" xfId="55" builtinId="3"/>
    <cellStyle name="Zarez 2" xfId="1258" xr:uid="{351631DA-A2D0-462C-9021-645856322EC0}"/>
    <cellStyle name="Zarez 5 2" xfId="1259" xr:uid="{11333D80-C874-41D2-AB08-3C3C72BA8815}"/>
    <cellStyle name="Zelle überprüfen" xfId="1260" xr:uid="{B97F736B-3B03-479E-8F42-6203E9CCF424}"/>
  </cellStyles>
  <dxfs count="0"/>
  <tableStyles count="0" defaultTableStyle="TableStyleMedium2" defaultPivotStyle="PivotStyleLight16"/>
  <colors>
    <mruColors>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69696</xdr:colOff>
      <xdr:row>0</xdr:row>
      <xdr:rowOff>34847</xdr:rowOff>
    </xdr:from>
    <xdr:to>
      <xdr:col>4</xdr:col>
      <xdr:colOff>551600</xdr:colOff>
      <xdr:row>4</xdr:row>
      <xdr:rowOff>69695</xdr:rowOff>
    </xdr:to>
    <xdr:pic>
      <xdr:nvPicPr>
        <xdr:cNvPr id="2" name="Slika 97">
          <a:extLst>
            <a:ext uri="{FF2B5EF4-FFF2-40B4-BE49-F238E27FC236}">
              <a16:creationId xmlns:a16="http://schemas.microsoft.com/office/drawing/2014/main" id="{4155F429-280A-4005-804F-A06BC887AB2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696" y="34847"/>
          <a:ext cx="2863154" cy="720648"/>
        </a:xfrm>
        <a:prstGeom prst="rect">
          <a:avLst/>
        </a:prstGeom>
        <a:solidFill>
          <a:srgbClr val="FFFFFF">
            <a:alpha val="0"/>
          </a:srgbClr>
        </a:solidFill>
      </xdr:spPr>
    </xdr:pic>
    <xdr:clientData/>
  </xdr:twoCellAnchor>
  <xdr:twoCellAnchor>
    <xdr:from>
      <xdr:col>5</xdr:col>
      <xdr:colOff>393777</xdr:colOff>
      <xdr:row>0</xdr:row>
      <xdr:rowOff>58079</xdr:rowOff>
    </xdr:from>
    <xdr:to>
      <xdr:col>8</xdr:col>
      <xdr:colOff>476250</xdr:colOff>
      <xdr:row>4</xdr:row>
      <xdr:rowOff>104542</xdr:rowOff>
    </xdr:to>
    <xdr:sp macro="" textlink="">
      <xdr:nvSpPr>
        <xdr:cNvPr id="3" name="Text Box 1">
          <a:extLst>
            <a:ext uri="{FF2B5EF4-FFF2-40B4-BE49-F238E27FC236}">
              <a16:creationId xmlns:a16="http://schemas.microsoft.com/office/drawing/2014/main" id="{98AB9393-4ECC-4252-B51F-9216ACBA9A61}"/>
            </a:ext>
          </a:extLst>
        </xdr:cNvPr>
        <xdr:cNvSpPr txBox="1">
          <a:spLocks noChangeArrowheads="1"/>
        </xdr:cNvSpPr>
      </xdr:nvSpPr>
      <xdr:spPr bwMode="auto">
        <a:xfrm>
          <a:off x="3441777" y="58079"/>
          <a:ext cx="2368473" cy="732263"/>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lnSpc>
              <a:spcPct val="100000"/>
            </a:lnSpc>
            <a:defRPr sz="1000"/>
          </a:pPr>
          <a:r>
            <a:rPr lang="hr-HR" sz="950" b="0" i="0" u="none" strike="noStrike" baseline="0">
              <a:solidFill>
                <a:srgbClr val="000000"/>
              </a:solidFill>
              <a:latin typeface="Arial" panose="020B0604020202020204" pitchFamily="34" charset="0"/>
              <a:cs typeface="Arial" panose="020B0604020202020204" pitchFamily="34" charset="0"/>
            </a:rPr>
            <a:t>- PROJEKTIRANJE - NADZOR-</a:t>
          </a:r>
        </a:p>
        <a:p>
          <a:pPr algn="l" rtl="0">
            <a:lnSpc>
              <a:spcPct val="100000"/>
            </a:lnSpc>
            <a:defRPr sz="1000"/>
          </a:pPr>
          <a:r>
            <a:rPr lang="hr-HR" sz="950" b="0" i="0" u="none" strike="noStrike" baseline="0">
              <a:solidFill>
                <a:srgbClr val="000000"/>
              </a:solidFill>
              <a:latin typeface="Arial" panose="020B0604020202020204" pitchFamily="34" charset="0"/>
              <a:cs typeface="Arial" panose="020B0604020202020204" pitchFamily="34" charset="0"/>
            </a:rPr>
            <a:t>Mate Bučara 9, 44 250 Petrinja</a:t>
          </a:r>
        </a:p>
        <a:p>
          <a:pPr algn="l" rtl="0">
            <a:lnSpc>
              <a:spcPct val="100000"/>
            </a:lnSpc>
            <a:defRPr sz="1000"/>
          </a:pPr>
          <a:r>
            <a:rPr lang="hr-HR" sz="950" b="0" i="0" u="none" strike="noStrike" baseline="0">
              <a:solidFill>
                <a:srgbClr val="000000"/>
              </a:solidFill>
              <a:latin typeface="Arial" panose="020B0604020202020204" pitchFamily="34" charset="0"/>
              <a:cs typeface="Arial" panose="020B0604020202020204" pitchFamily="34" charset="0"/>
            </a:rPr>
            <a:t>OIB: 09247267055</a:t>
          </a:r>
        </a:p>
        <a:p>
          <a:pPr algn="l" rtl="0">
            <a:lnSpc>
              <a:spcPct val="100000"/>
            </a:lnSpc>
            <a:defRPr sz="1000"/>
          </a:pPr>
          <a:r>
            <a:rPr lang="hr-HR" sz="950" b="0" i="0" u="none" strike="noStrike" baseline="0">
              <a:solidFill>
                <a:srgbClr val="000000"/>
              </a:solidFill>
              <a:latin typeface="Arial" panose="020B0604020202020204" pitchFamily="34" charset="0"/>
              <a:cs typeface="Arial" panose="020B0604020202020204" pitchFamily="34" charset="0"/>
            </a:rPr>
            <a:t>Kontakt: 044 / 815 - 057</a:t>
          </a:r>
        </a:p>
        <a:p>
          <a:pPr algn="l" rtl="0">
            <a:lnSpc>
              <a:spcPct val="100000"/>
            </a:lnSpc>
            <a:defRPr sz="1000"/>
          </a:pPr>
          <a:r>
            <a:rPr lang="hr-HR" sz="950" b="0" i="0" u="none" strike="noStrike" baseline="0">
              <a:solidFill>
                <a:srgbClr val="000000"/>
              </a:solidFill>
              <a:latin typeface="Arial" panose="020B0604020202020204" pitchFamily="34" charset="0"/>
              <a:cs typeface="Arial" panose="020B0604020202020204" pitchFamily="34" charset="0"/>
            </a:rPr>
            <a:t>E-mail: ured@uljanik.net</a:t>
          </a:r>
        </a:p>
        <a:p>
          <a:pPr algn="l" rtl="0">
            <a:lnSpc>
              <a:spcPts val="1200"/>
            </a:lnSpc>
            <a:defRPr sz="1000"/>
          </a:pPr>
          <a:r>
            <a:rPr lang="hr-HR" sz="1200" b="0" i="0" u="none" strike="noStrike" baseline="0">
              <a:solidFill>
                <a:srgbClr val="000000"/>
              </a:solidFill>
              <a:latin typeface="Times New Roman"/>
              <a:cs typeface="Times New Roman"/>
            </a:rPr>
            <a:t> </a:t>
          </a:r>
        </a:p>
      </xdr:txBody>
    </xdr:sp>
    <xdr:clientData/>
  </xdr:twoCellAnchor>
  <xdr:twoCellAnchor editAs="oneCell">
    <xdr:from>
      <xdr:col>0</xdr:col>
      <xdr:colOff>145675</xdr:colOff>
      <xdr:row>5</xdr:row>
      <xdr:rowOff>145677</xdr:rowOff>
    </xdr:from>
    <xdr:to>
      <xdr:col>3</xdr:col>
      <xdr:colOff>380999</xdr:colOff>
      <xdr:row>21</xdr:row>
      <xdr:rowOff>20082</xdr:rowOff>
    </xdr:to>
    <xdr:pic>
      <xdr:nvPicPr>
        <xdr:cNvPr id="5" name="Picture 4">
          <a:extLst>
            <a:ext uri="{FF2B5EF4-FFF2-40B4-BE49-F238E27FC236}">
              <a16:creationId xmlns:a16="http://schemas.microsoft.com/office/drawing/2014/main" id="{119EA7DB-BC90-0D58-5527-D8AE9401FDC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5675" y="974912"/>
          <a:ext cx="2028265" cy="2451758"/>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levelproject007-my.sharepoint.com/personal/darko_bozicevic_uljanik_net/Documents/Desktop/Darko%20projekti/Sisak%20Bolnica%20-%20Citologija/troskovnici/TR-05-06-23_Troskovnik%20sa%20cijenama.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levelproject007-my.sharepoint.com/personal/darko_bozicevic_uljanik_net/Documents/Desktop/Darko%20projekti/Petrinja%20-%20Stara%20bolnica/troskovnici/TR-06-07_23_Troskovnik_%20PSIHIJATRIJA%20(sa%20cijenama).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levelproject007-my.sharepoint.com/personal/darko_bozicevic_uljanik_net/Documents/Desktop/Darko%20projekti/Kali%20Djecji%20vrtic/uskladjivanje%20troskovnika%20s%20DNSH/TR-04-%2003-23_Troskovnik%20Kali_(bez%20cijena)_v-03_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levelproject007-my.sharepoint.com/Users/mario/Downloads/TR-01-%2001-23_Troskovnik_sv%20Mihovil_(sa%20cijenama%20u%20EU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1_Naslovnica"/>
      <sheetName val="2. Opci uvjeti uz troskovnik"/>
      <sheetName val="3. Ukupna rekapitulacija"/>
      <sheetName val="4. Konstruktivna obnova"/>
      <sheetName val="5. Nekonstruktivna obnova"/>
    </sheetNames>
    <sheetDataSet>
      <sheetData sheetId="0"/>
      <sheetData sheetId="1"/>
      <sheetData sheetId="2"/>
      <sheetData sheetId="3">
        <row r="257">
          <cell r="F257">
            <v>302060</v>
          </cell>
        </row>
      </sheetData>
      <sheetData sheetId="4">
        <row r="820">
          <cell r="F820">
            <v>137305</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1_Naslovnica"/>
      <sheetName val="2. Opci uvjeti uz troskovnik"/>
      <sheetName val="3. Ukupna rekapitulacija"/>
      <sheetName val="4. Konstruktivna obnova"/>
      <sheetName val="5. Cjelovita obnova"/>
    </sheetNames>
    <sheetDataSet>
      <sheetData sheetId="0"/>
      <sheetData sheetId="1"/>
      <sheetData sheetId="2"/>
      <sheetData sheetId="3">
        <row r="64">
          <cell r="F64">
            <v>36820</v>
          </cell>
        </row>
      </sheetData>
      <sheetData sheetId="4">
        <row r="144">
          <cell r="F144">
            <v>125132.5</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Naslovna strana"/>
      <sheetName val="2. Opci uvjeti uz troskovnik"/>
      <sheetName val="3. Ukupna rekapitulacija"/>
      <sheetName val="4. Troskovnik"/>
    </sheetNames>
    <sheetDataSet>
      <sheetData sheetId="0" refreshError="1"/>
      <sheetData sheetId="1"/>
      <sheetData sheetId="2" refreshError="1"/>
      <sheetData sheetId="3">
        <row r="208">
          <cell r="F208">
            <v>0</v>
          </cell>
        </row>
        <row r="342">
          <cell r="F342">
            <v>0</v>
          </cell>
        </row>
        <row r="367">
          <cell r="F367">
            <v>0</v>
          </cell>
        </row>
        <row r="375">
          <cell r="F375">
            <v>0</v>
          </cell>
        </row>
        <row r="390">
          <cell r="F390">
            <v>0</v>
          </cell>
        </row>
        <row r="406">
          <cell r="F406">
            <v>0</v>
          </cell>
        </row>
        <row r="592">
          <cell r="F592">
            <v>0</v>
          </cell>
        </row>
        <row r="603">
          <cell r="F603">
            <v>0</v>
          </cell>
        </row>
        <row r="713">
          <cell r="F713">
            <v>0</v>
          </cell>
        </row>
        <row r="854">
          <cell r="F854">
            <v>0</v>
          </cell>
        </row>
        <row r="871">
          <cell r="F871">
            <v>0</v>
          </cell>
        </row>
        <row r="880">
          <cell r="F880">
            <v>0</v>
          </cell>
        </row>
        <row r="890">
          <cell r="F890">
            <v>0</v>
          </cell>
        </row>
        <row r="900">
          <cell r="F900">
            <v>0</v>
          </cell>
        </row>
        <row r="916">
          <cell r="F916">
            <v>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ASLOVNA"/>
      <sheetName val="UKUPNA REKAPITULACIJA"/>
      <sheetName val="1. gradjevinski radovi"/>
      <sheetName val="2. obrtnički radovi"/>
      <sheetName val="3. VIK"/>
      <sheetName val="4. elektro intalacije"/>
      <sheetName val="5. strojarske instalacije"/>
      <sheetName val="6. oprema - restoran brze prehr"/>
    </sheetNames>
    <sheetDataSet>
      <sheetData sheetId="0"/>
      <sheetData sheetId="1"/>
      <sheetData sheetId="2">
        <row r="6">
          <cell r="H6">
            <v>7.5345000000000004</v>
          </cell>
        </row>
      </sheetData>
      <sheetData sheetId="3"/>
      <sheetData sheetId="4"/>
      <sheetData sheetId="5"/>
      <sheetData sheetId="6"/>
      <sheetData sheetId="7"/>
    </sheetDataSet>
  </externalBook>
</externalLink>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CD9C8-EE73-4012-BAAB-3F563BEFE86E}">
  <dimension ref="A2:K51"/>
  <sheetViews>
    <sheetView tabSelected="1" view="pageBreakPreview" zoomScale="70" zoomScaleNormal="70" zoomScaleSheetLayoutView="70" workbookViewId="0">
      <selection activeCell="G15" sqref="G15"/>
    </sheetView>
  </sheetViews>
  <sheetFormatPr defaultColWidth="8.73046875" defaultRowHeight="12.75"/>
  <cols>
    <col min="1" max="1" width="17" style="2" customWidth="1"/>
    <col min="2" max="2" width="4.3984375" style="3" customWidth="1"/>
    <col min="3" max="3" width="5.59765625" style="3" customWidth="1"/>
    <col min="4" max="4" width="8.73046875" style="3"/>
    <col min="5" max="5" width="10" style="3" customWidth="1"/>
    <col min="6" max="6" width="10.73046875" style="3" customWidth="1"/>
    <col min="7" max="7" width="9.86328125" style="3" customWidth="1"/>
    <col min="8" max="8" width="13.73046875" style="3" customWidth="1"/>
    <col min="9" max="9" width="7.86328125" style="3" customWidth="1"/>
    <col min="10" max="10" width="4.73046875" style="3" customWidth="1"/>
    <col min="11" max="16384" width="8.73046875" style="3"/>
  </cols>
  <sheetData>
    <row r="2" spans="1:10" ht="15.4">
      <c r="A2" s="68"/>
    </row>
    <row r="16" spans="1:10">
      <c r="A16" s="3"/>
      <c r="J16" s="69"/>
    </row>
    <row r="17" spans="1:11">
      <c r="A17" s="3"/>
      <c r="J17" s="69"/>
    </row>
    <row r="18" spans="1:11">
      <c r="J18" s="69"/>
    </row>
    <row r="19" spans="1:11" ht="13.5">
      <c r="J19" s="70"/>
      <c r="K19" s="70"/>
    </row>
    <row r="20" spans="1:11" ht="13.5">
      <c r="J20" s="70"/>
      <c r="K20" s="70"/>
    </row>
    <row r="21" spans="1:11" ht="13.5">
      <c r="J21" s="70"/>
      <c r="K21" s="70"/>
    </row>
    <row r="22" spans="1:11" ht="13.5">
      <c r="J22" s="70"/>
      <c r="K22" s="70"/>
    </row>
    <row r="23" spans="1:11" ht="15">
      <c r="A23" s="71" t="s">
        <v>92</v>
      </c>
      <c r="B23" s="69"/>
      <c r="C23" s="72" t="s">
        <v>492</v>
      </c>
      <c r="D23" s="69"/>
      <c r="G23" s="69"/>
      <c r="H23" s="69"/>
      <c r="I23" s="69"/>
      <c r="J23" s="69"/>
    </row>
    <row r="24" spans="1:11" ht="15">
      <c r="A24" s="69"/>
      <c r="C24" s="72" t="s">
        <v>493</v>
      </c>
      <c r="D24" s="69"/>
      <c r="E24" s="70"/>
      <c r="F24" s="69"/>
      <c r="G24" s="69"/>
      <c r="H24" s="69"/>
      <c r="I24" s="69"/>
      <c r="J24" s="73"/>
    </row>
    <row r="25" spans="1:11" ht="13.5">
      <c r="A25" s="69"/>
      <c r="C25" s="70"/>
      <c r="D25" s="69"/>
      <c r="E25" s="70"/>
      <c r="F25" s="69"/>
      <c r="G25" s="69"/>
      <c r="H25" s="69"/>
      <c r="I25" s="69"/>
    </row>
    <row r="26" spans="1:11" ht="15">
      <c r="A26" s="74" t="s">
        <v>13</v>
      </c>
      <c r="B26" s="69"/>
      <c r="C26" s="70" t="s">
        <v>494</v>
      </c>
      <c r="D26" s="70"/>
      <c r="E26" s="70"/>
      <c r="F26" s="70"/>
      <c r="G26" s="70"/>
      <c r="H26" s="70"/>
      <c r="I26" s="70"/>
    </row>
    <row r="27" spans="1:11" ht="15">
      <c r="A27" s="74"/>
      <c r="B27" s="69"/>
      <c r="C27" s="70"/>
      <c r="D27" s="70"/>
      <c r="E27" s="70"/>
      <c r="F27" s="70"/>
      <c r="G27" s="70"/>
      <c r="H27" s="70"/>
      <c r="I27" s="70"/>
    </row>
    <row r="28" spans="1:11" ht="15" customHeight="1">
      <c r="A28" s="75"/>
      <c r="B28" s="69"/>
      <c r="C28" s="70"/>
      <c r="D28" s="70"/>
      <c r="E28" s="70"/>
      <c r="F28" s="70"/>
      <c r="G28" s="70"/>
      <c r="H28" s="70"/>
      <c r="I28" s="70"/>
    </row>
    <row r="29" spans="1:11" ht="6.75" customHeight="1">
      <c r="A29" s="75"/>
      <c r="B29" s="69"/>
      <c r="C29" s="70"/>
      <c r="D29" s="70"/>
      <c r="E29" s="70"/>
      <c r="F29" s="70"/>
      <c r="G29" s="70"/>
      <c r="H29" s="70"/>
      <c r="I29" s="70"/>
    </row>
    <row r="30" spans="1:11" ht="15">
      <c r="A30" s="74" t="s">
        <v>14</v>
      </c>
      <c r="B30" s="69"/>
      <c r="C30" s="70" t="s">
        <v>495</v>
      </c>
      <c r="D30" s="70"/>
      <c r="E30" s="70"/>
      <c r="F30" s="70"/>
      <c r="G30" s="70"/>
      <c r="H30" s="70"/>
      <c r="I30" s="70"/>
    </row>
    <row r="31" spans="1:11" ht="13.5">
      <c r="C31" s="70"/>
      <c r="D31" s="69"/>
      <c r="E31" s="69"/>
      <c r="F31" s="69"/>
      <c r="G31" s="69"/>
      <c r="H31" s="69"/>
      <c r="I31" s="69"/>
    </row>
    <row r="32" spans="1:11">
      <c r="A32" s="69"/>
      <c r="B32" s="69"/>
      <c r="C32" s="69"/>
      <c r="D32" s="69"/>
      <c r="E32" s="69"/>
      <c r="F32" s="69"/>
      <c r="G32" s="69"/>
      <c r="H32" s="69"/>
      <c r="I32" s="69"/>
    </row>
    <row r="33" spans="1:9" ht="15">
      <c r="A33" s="71" t="s">
        <v>40</v>
      </c>
      <c r="B33" s="76"/>
      <c r="C33" s="77" t="s">
        <v>496</v>
      </c>
      <c r="F33" s="69"/>
      <c r="G33" s="69"/>
      <c r="H33" s="69"/>
      <c r="I33" s="69"/>
    </row>
    <row r="34" spans="1:9" ht="15">
      <c r="A34" s="35"/>
      <c r="C34" s="78"/>
      <c r="D34" s="36"/>
      <c r="E34" s="37"/>
      <c r="G34" s="79"/>
      <c r="H34" s="79"/>
      <c r="I34" s="12"/>
    </row>
    <row r="35" spans="1:9" ht="15">
      <c r="A35" s="71" t="s">
        <v>488</v>
      </c>
      <c r="B35" s="76"/>
      <c r="C35" s="77" t="s">
        <v>497</v>
      </c>
      <c r="D35" s="80"/>
      <c r="E35" s="80"/>
      <c r="F35" s="69"/>
      <c r="G35" s="79"/>
      <c r="H35" s="79"/>
      <c r="I35" s="12"/>
    </row>
    <row r="36" spans="1:9" ht="15">
      <c r="A36" s="35"/>
      <c r="C36" s="36"/>
      <c r="D36" s="36"/>
      <c r="E36" s="37"/>
      <c r="G36" s="79"/>
      <c r="H36" s="79"/>
      <c r="I36" s="12"/>
    </row>
    <row r="37" spans="1:9" ht="20.65">
      <c r="A37" s="81"/>
      <c r="C37" s="82" t="s">
        <v>39</v>
      </c>
      <c r="D37" s="69"/>
      <c r="E37" s="69"/>
      <c r="F37" s="69"/>
      <c r="G37" s="79"/>
      <c r="H37" s="79"/>
      <c r="I37" s="12"/>
    </row>
    <row r="38" spans="1:9" ht="14.25" customHeight="1">
      <c r="A38" s="35"/>
      <c r="C38" s="83" t="s">
        <v>2171</v>
      </c>
      <c r="D38" s="36"/>
      <c r="E38" s="37"/>
      <c r="G38" s="79"/>
      <c r="H38" s="79"/>
      <c r="I38" s="12"/>
    </row>
    <row r="39" spans="1:9" ht="14.25" customHeight="1">
      <c r="A39" s="81"/>
      <c r="C39" s="69"/>
      <c r="D39" s="69"/>
      <c r="E39" s="69"/>
      <c r="F39" s="69"/>
    </row>
    <row r="40" spans="1:9" ht="22.5">
      <c r="D40" s="84"/>
      <c r="E40" s="84"/>
      <c r="F40" s="84"/>
    </row>
    <row r="41" spans="1:9" ht="24.95" customHeight="1">
      <c r="A41" s="3" t="s">
        <v>15</v>
      </c>
      <c r="B41" s="38"/>
      <c r="C41" s="3" t="s">
        <v>489</v>
      </c>
      <c r="G41" s="85"/>
      <c r="H41" s="86"/>
      <c r="I41" s="87"/>
    </row>
    <row r="42" spans="1:9" ht="24.95" customHeight="1">
      <c r="A42" s="3"/>
      <c r="G42" s="88"/>
      <c r="H42" s="89"/>
      <c r="I42" s="90"/>
    </row>
    <row r="44" spans="1:9" ht="17.649999999999999">
      <c r="A44" s="3" t="s">
        <v>38</v>
      </c>
      <c r="B44" s="38"/>
      <c r="C44" s="3" t="s">
        <v>489</v>
      </c>
    </row>
    <row r="45" spans="1:9" ht="29.25" customHeight="1">
      <c r="A45" s="33"/>
      <c r="F45" s="34"/>
    </row>
    <row r="46" spans="1:9" ht="24.95" customHeight="1">
      <c r="A46" s="3" t="s">
        <v>490</v>
      </c>
      <c r="C46" s="3" t="s">
        <v>491</v>
      </c>
      <c r="G46" s="91"/>
      <c r="H46" s="92"/>
      <c r="I46" s="93"/>
    </row>
    <row r="47" spans="1:9" ht="24.95" customHeight="1">
      <c r="F47" s="10"/>
      <c r="G47" s="94"/>
      <c r="H47" s="45"/>
      <c r="I47" s="95"/>
    </row>
    <row r="48" spans="1:9" ht="13.5">
      <c r="F48" s="10"/>
    </row>
    <row r="49" spans="3:3" ht="13.5">
      <c r="C49" s="96" t="s">
        <v>2170</v>
      </c>
    </row>
    <row r="51" spans="3:3" ht="13.5">
      <c r="C51" s="96"/>
    </row>
  </sheetData>
  <sheetProtection algorithmName="SHA-512" hashValue="RlOvc/EW6P8T7YCGHDo5KbjjyFQ6we1LZYcJYzl7ITwB5JuNpsGa4c6aXUssReqr15bl57m3Kl7iFSffdnTrYQ==" saltValue="tUvEphFMpSOfkwTZF7Q4sA==" spinCount="100000" sheet="1" objects="1" scenarios="1"/>
  <pageMargins left="0.7" right="0.7" top="0.75" bottom="0.75" header="0.3" footer="0.3"/>
  <pageSetup paperSize="9" scale="9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A0BDB-B92D-41A1-9793-A4D60621C2D0}">
  <sheetPr>
    <tabColor theme="0"/>
  </sheetPr>
  <dimension ref="A1:M341"/>
  <sheetViews>
    <sheetView view="pageBreakPreview" zoomScale="90" zoomScaleNormal="100" zoomScaleSheetLayoutView="90" workbookViewId="0">
      <pane ySplit="1" topLeftCell="A122" activePane="bottomLeft" state="frozen"/>
      <selection activeCell="M22" sqref="M22"/>
      <selection pane="bottomLeft" activeCell="B136" sqref="B136:E136"/>
    </sheetView>
  </sheetViews>
  <sheetFormatPr defaultColWidth="9.1328125" defaultRowHeight="14.25"/>
  <cols>
    <col min="1" max="1" width="2.3984375" style="58" customWidth="1"/>
    <col min="2" max="2" width="48.73046875" style="58" customWidth="1"/>
    <col min="3" max="3" width="5.73046875" style="58" customWidth="1"/>
    <col min="4" max="4" width="8.73046875" style="58" customWidth="1"/>
    <col min="5" max="5" width="20.59765625" style="58" customWidth="1"/>
    <col min="6" max="6" width="2.73046875" style="58" customWidth="1"/>
    <col min="7" max="16384" width="9.1328125" style="58"/>
  </cols>
  <sheetData>
    <row r="1" spans="1:13" ht="22.5" customHeight="1">
      <c r="A1" s="2"/>
      <c r="B1" s="611" t="s">
        <v>499</v>
      </c>
      <c r="C1" s="611"/>
      <c r="D1" s="611"/>
      <c r="E1" s="611"/>
      <c r="F1" s="37"/>
      <c r="G1" s="3"/>
    </row>
    <row r="2" spans="1:13" ht="8.25" customHeight="1"/>
    <row r="3" spans="1:13" ht="9.75" customHeight="1">
      <c r="A3" s="60"/>
      <c r="B3" s="61"/>
      <c r="C3" s="61"/>
      <c r="D3" s="61"/>
      <c r="E3" s="62"/>
      <c r="F3" s="62"/>
    </row>
    <row r="4" spans="1:13">
      <c r="A4" s="60"/>
      <c r="B4" s="102" t="s">
        <v>2142</v>
      </c>
      <c r="C4" s="6"/>
      <c r="D4" s="6"/>
      <c r="E4" s="6"/>
      <c r="F4" s="103"/>
      <c r="G4" s="103"/>
    </row>
    <row r="5" spans="1:13" ht="26.25" customHeight="1">
      <c r="A5" s="60"/>
      <c r="B5" s="610" t="s">
        <v>2143</v>
      </c>
      <c r="C5" s="610"/>
      <c r="D5" s="610"/>
      <c r="E5" s="610"/>
      <c r="F5" s="61"/>
      <c r="G5" s="103"/>
    </row>
    <row r="6" spans="1:13" ht="39.75" customHeight="1">
      <c r="A6" s="60"/>
      <c r="B6" s="610" t="s">
        <v>2144</v>
      </c>
      <c r="C6" s="610"/>
      <c r="D6" s="610"/>
      <c r="E6" s="610"/>
      <c r="F6" s="61"/>
      <c r="G6" s="103"/>
    </row>
    <row r="7" spans="1:13" ht="15" customHeight="1">
      <c r="A7" s="60"/>
      <c r="B7" s="610" t="s">
        <v>2145</v>
      </c>
      <c r="C7" s="610"/>
      <c r="D7" s="610"/>
      <c r="E7" s="610"/>
      <c r="F7" s="61"/>
      <c r="G7" s="103"/>
    </row>
    <row r="8" spans="1:13" ht="39" customHeight="1">
      <c r="A8" s="60"/>
      <c r="B8" s="610" t="s">
        <v>2146</v>
      </c>
      <c r="C8" s="610"/>
      <c r="D8" s="610"/>
      <c r="E8" s="610"/>
      <c r="F8" s="61"/>
      <c r="G8" s="103"/>
    </row>
    <row r="9" spans="1:13">
      <c r="A9" s="60"/>
      <c r="B9" s="99"/>
      <c r="C9" s="99"/>
      <c r="D9" s="99"/>
      <c r="E9" s="99"/>
      <c r="F9" s="61"/>
      <c r="G9" s="103"/>
    </row>
    <row r="10" spans="1:13">
      <c r="A10" s="60"/>
      <c r="B10" s="102" t="s">
        <v>206</v>
      </c>
      <c r="C10" s="6"/>
      <c r="D10" s="6"/>
      <c r="E10" s="6"/>
      <c r="F10" s="61"/>
      <c r="G10" s="103"/>
    </row>
    <row r="11" spans="1:13" ht="6" customHeight="1">
      <c r="A11" s="60"/>
      <c r="B11" s="100"/>
      <c r="C11" s="100"/>
      <c r="D11" s="100"/>
      <c r="E11" s="104"/>
      <c r="F11" s="61"/>
      <c r="G11" s="103"/>
    </row>
    <row r="12" spans="1:13" ht="39.75" customHeight="1">
      <c r="A12" s="60"/>
      <c r="B12" s="610" t="s">
        <v>207</v>
      </c>
      <c r="C12" s="610"/>
      <c r="D12" s="610"/>
      <c r="E12" s="610"/>
      <c r="F12" s="61"/>
      <c r="G12" s="103"/>
    </row>
    <row r="13" spans="1:13" ht="46.5" customHeight="1">
      <c r="A13" s="60"/>
      <c r="B13" s="612" t="s">
        <v>2306</v>
      </c>
      <c r="C13" s="610"/>
      <c r="D13" s="610"/>
      <c r="E13" s="610"/>
      <c r="F13" s="61"/>
      <c r="G13" s="616"/>
      <c r="H13" s="616"/>
      <c r="I13" s="616"/>
      <c r="J13" s="616"/>
      <c r="K13" s="616"/>
      <c r="L13" s="616"/>
      <c r="M13" s="616"/>
    </row>
    <row r="14" spans="1:13" ht="63" customHeight="1">
      <c r="A14" s="60"/>
      <c r="B14" s="610" t="s">
        <v>208</v>
      </c>
      <c r="C14" s="610"/>
      <c r="D14" s="610"/>
      <c r="E14" s="610"/>
      <c r="F14" s="61"/>
      <c r="G14" s="103"/>
    </row>
    <row r="15" spans="1:13" ht="48.75" customHeight="1">
      <c r="A15" s="60"/>
      <c r="B15" s="610" t="s">
        <v>209</v>
      </c>
      <c r="C15" s="610"/>
      <c r="D15" s="610"/>
      <c r="E15" s="610"/>
      <c r="F15" s="61"/>
      <c r="G15" s="103"/>
    </row>
    <row r="16" spans="1:13" ht="47.25" customHeight="1">
      <c r="A16" s="60"/>
      <c r="B16" s="610" t="s">
        <v>210</v>
      </c>
      <c r="C16" s="610"/>
      <c r="D16" s="610"/>
      <c r="E16" s="610"/>
      <c r="F16" s="61"/>
      <c r="G16" s="103"/>
    </row>
    <row r="17" spans="1:7" ht="71.25" customHeight="1">
      <c r="A17" s="60"/>
      <c r="B17" s="610" t="s">
        <v>211</v>
      </c>
      <c r="C17" s="610"/>
      <c r="D17" s="610"/>
      <c r="E17" s="610"/>
      <c r="F17" s="61"/>
      <c r="G17" s="103"/>
    </row>
    <row r="18" spans="1:7" ht="51" customHeight="1">
      <c r="A18" s="60"/>
      <c r="B18" s="610" t="s">
        <v>212</v>
      </c>
      <c r="C18" s="610"/>
      <c r="D18" s="610"/>
      <c r="E18" s="610"/>
      <c r="F18" s="61"/>
      <c r="G18" s="103"/>
    </row>
    <row r="19" spans="1:7" ht="47.25" customHeight="1">
      <c r="A19" s="60"/>
      <c r="B19" s="610" t="s">
        <v>213</v>
      </c>
      <c r="C19" s="610"/>
      <c r="D19" s="610"/>
      <c r="E19" s="610"/>
      <c r="F19" s="61"/>
      <c r="G19" s="103"/>
    </row>
    <row r="20" spans="1:7" ht="47.25" customHeight="1">
      <c r="A20" s="60"/>
      <c r="B20" s="610" t="s">
        <v>214</v>
      </c>
      <c r="C20" s="610"/>
      <c r="D20" s="610"/>
      <c r="E20" s="610"/>
      <c r="F20" s="61"/>
      <c r="G20" s="103"/>
    </row>
    <row r="21" spans="1:7" ht="38.25" customHeight="1">
      <c r="A21" s="60"/>
      <c r="B21" s="610" t="s">
        <v>215</v>
      </c>
      <c r="C21" s="610"/>
      <c r="D21" s="610"/>
      <c r="E21" s="610"/>
      <c r="F21" s="61"/>
      <c r="G21" s="103"/>
    </row>
    <row r="22" spans="1:7" ht="110.25" customHeight="1">
      <c r="A22" s="60"/>
      <c r="B22" s="614" t="s">
        <v>216</v>
      </c>
      <c r="C22" s="610"/>
      <c r="D22" s="610"/>
      <c r="E22" s="610"/>
      <c r="F22" s="61"/>
      <c r="G22" s="103"/>
    </row>
    <row r="23" spans="1:7">
      <c r="A23" s="60"/>
      <c r="B23" s="614"/>
      <c r="C23" s="610"/>
      <c r="D23" s="610"/>
      <c r="E23" s="610"/>
      <c r="F23" s="61"/>
      <c r="G23" s="103"/>
    </row>
    <row r="24" spans="1:7">
      <c r="A24" s="60"/>
      <c r="B24" s="613" t="s">
        <v>217</v>
      </c>
      <c r="C24" s="613"/>
      <c r="D24" s="613"/>
      <c r="E24" s="613"/>
      <c r="F24" s="61"/>
      <c r="G24" s="103"/>
    </row>
    <row r="25" spans="1:7">
      <c r="A25" s="60"/>
      <c r="B25" s="613"/>
      <c r="C25" s="613"/>
      <c r="D25" s="613"/>
      <c r="E25" s="613"/>
      <c r="F25" s="61"/>
      <c r="G25" s="103"/>
    </row>
    <row r="26" spans="1:7" ht="35.25" customHeight="1">
      <c r="A26" s="59"/>
      <c r="B26" s="610" t="s">
        <v>218</v>
      </c>
      <c r="C26" s="610"/>
      <c r="D26" s="610"/>
      <c r="E26" s="610"/>
      <c r="F26" s="103"/>
      <c r="G26" s="103"/>
    </row>
    <row r="27" spans="1:7" ht="40.5" customHeight="1">
      <c r="B27" s="610" t="s">
        <v>219</v>
      </c>
      <c r="C27" s="610"/>
      <c r="D27" s="610"/>
      <c r="E27" s="610"/>
      <c r="F27" s="103"/>
      <c r="G27" s="103"/>
    </row>
    <row r="28" spans="1:7" ht="75" customHeight="1">
      <c r="A28" s="63"/>
      <c r="B28" s="610" t="s">
        <v>220</v>
      </c>
      <c r="C28" s="610"/>
      <c r="D28" s="610"/>
      <c r="E28" s="610"/>
      <c r="F28" s="103"/>
      <c r="G28" s="103"/>
    </row>
    <row r="29" spans="1:7" ht="39" customHeight="1">
      <c r="B29" s="610" t="s">
        <v>221</v>
      </c>
      <c r="C29" s="610"/>
      <c r="D29" s="610"/>
      <c r="E29" s="610"/>
      <c r="F29" s="103"/>
      <c r="G29" s="103"/>
    </row>
    <row r="30" spans="1:7">
      <c r="B30" s="614"/>
      <c r="C30" s="610"/>
      <c r="D30" s="610"/>
      <c r="E30" s="610"/>
      <c r="F30" s="41"/>
      <c r="G30" s="103"/>
    </row>
    <row r="31" spans="1:7">
      <c r="B31" s="613" t="s">
        <v>222</v>
      </c>
      <c r="C31" s="613"/>
      <c r="D31" s="613"/>
      <c r="E31" s="613"/>
      <c r="F31" s="41"/>
      <c r="G31" s="103"/>
    </row>
    <row r="32" spans="1:7">
      <c r="B32" s="614"/>
      <c r="C32" s="610"/>
      <c r="D32" s="610"/>
      <c r="E32" s="610"/>
      <c r="F32" s="41"/>
      <c r="G32" s="103"/>
    </row>
    <row r="33" spans="1:7">
      <c r="A33" s="64"/>
      <c r="B33" s="609"/>
      <c r="C33" s="610"/>
      <c r="D33" s="610"/>
      <c r="E33" s="610"/>
      <c r="F33" s="41"/>
      <c r="G33" s="103"/>
    </row>
    <row r="34" spans="1:7">
      <c r="A34" s="64"/>
      <c r="B34" s="614" t="s">
        <v>224</v>
      </c>
      <c r="C34" s="614"/>
      <c r="D34" s="614"/>
      <c r="E34" s="614"/>
      <c r="F34" s="41"/>
      <c r="G34" s="103"/>
    </row>
    <row r="35" spans="1:7" ht="48.75" customHeight="1">
      <c r="A35" s="64"/>
      <c r="B35" s="609" t="s">
        <v>225</v>
      </c>
      <c r="C35" s="610"/>
      <c r="D35" s="610"/>
      <c r="E35" s="610"/>
      <c r="F35" s="41"/>
      <c r="G35" s="103"/>
    </row>
    <row r="36" spans="1:7" ht="75" customHeight="1">
      <c r="A36" s="64"/>
      <c r="B36" s="609" t="s">
        <v>226</v>
      </c>
      <c r="C36" s="610"/>
      <c r="D36" s="610"/>
      <c r="E36" s="610"/>
      <c r="F36" s="41"/>
      <c r="G36" s="103"/>
    </row>
    <row r="37" spans="1:7">
      <c r="A37" s="63"/>
      <c r="B37" s="609" t="s">
        <v>227</v>
      </c>
      <c r="C37" s="610"/>
      <c r="D37" s="610"/>
      <c r="E37" s="610"/>
      <c r="F37" s="41"/>
      <c r="G37" s="103"/>
    </row>
    <row r="38" spans="1:7" ht="16.5" customHeight="1">
      <c r="A38" s="64"/>
      <c r="B38" s="609" t="s">
        <v>228</v>
      </c>
      <c r="C38" s="610"/>
      <c r="D38" s="610"/>
      <c r="E38" s="610"/>
      <c r="F38" s="41"/>
      <c r="G38" s="103"/>
    </row>
    <row r="39" spans="1:7">
      <c r="A39" s="64"/>
      <c r="B39" s="609" t="s">
        <v>229</v>
      </c>
      <c r="C39" s="610"/>
      <c r="D39" s="610"/>
      <c r="E39" s="610"/>
      <c r="F39" s="41"/>
      <c r="G39" s="103"/>
    </row>
    <row r="40" spans="1:7">
      <c r="A40" s="64"/>
      <c r="B40" s="609" t="s">
        <v>230</v>
      </c>
      <c r="C40" s="610"/>
      <c r="D40" s="610"/>
      <c r="E40" s="610"/>
      <c r="F40" s="41"/>
      <c r="G40" s="103"/>
    </row>
    <row r="41" spans="1:7" ht="63.75" customHeight="1">
      <c r="A41" s="63"/>
      <c r="B41" s="609" t="s">
        <v>231</v>
      </c>
      <c r="C41" s="610"/>
      <c r="D41" s="610"/>
      <c r="E41" s="610"/>
      <c r="F41" s="41"/>
      <c r="G41" s="103"/>
    </row>
    <row r="42" spans="1:7" ht="24" customHeight="1">
      <c r="A42" s="64"/>
      <c r="B42" s="609" t="s">
        <v>232</v>
      </c>
      <c r="C42" s="610"/>
      <c r="D42" s="610"/>
      <c r="E42" s="610"/>
      <c r="F42" s="41"/>
      <c r="G42" s="103"/>
    </row>
    <row r="43" spans="1:7" ht="15.75" customHeight="1">
      <c r="A43" s="64"/>
      <c r="B43" s="609" t="s">
        <v>233</v>
      </c>
      <c r="C43" s="610"/>
      <c r="D43" s="610"/>
      <c r="E43" s="610"/>
      <c r="F43" s="41"/>
      <c r="G43" s="103"/>
    </row>
    <row r="44" spans="1:7">
      <c r="A44" s="64"/>
      <c r="B44" s="609" t="s">
        <v>234</v>
      </c>
      <c r="C44" s="610"/>
      <c r="D44" s="610"/>
      <c r="E44" s="610"/>
      <c r="F44" s="41"/>
      <c r="G44" s="103"/>
    </row>
    <row r="45" spans="1:7" ht="28.5" customHeight="1">
      <c r="A45" s="63"/>
      <c r="B45" s="609" t="s">
        <v>235</v>
      </c>
      <c r="C45" s="610"/>
      <c r="D45" s="610"/>
      <c r="E45" s="610"/>
      <c r="F45" s="41"/>
      <c r="G45" s="103"/>
    </row>
    <row r="46" spans="1:7">
      <c r="A46" s="64"/>
      <c r="B46" s="609" t="s">
        <v>236</v>
      </c>
      <c r="C46" s="610"/>
      <c r="D46" s="610"/>
      <c r="E46" s="610"/>
      <c r="F46" s="41"/>
      <c r="G46" s="103"/>
    </row>
    <row r="47" spans="1:7">
      <c r="A47" s="64"/>
      <c r="B47" s="609" t="s">
        <v>237</v>
      </c>
      <c r="C47" s="610"/>
      <c r="D47" s="610"/>
      <c r="E47" s="610"/>
      <c r="F47" s="103"/>
      <c r="G47" s="103"/>
    </row>
    <row r="48" spans="1:7">
      <c r="A48" s="63"/>
      <c r="B48" s="609" t="s">
        <v>238</v>
      </c>
      <c r="C48" s="610"/>
      <c r="D48" s="610"/>
      <c r="E48" s="610"/>
      <c r="F48" s="105"/>
      <c r="G48" s="103"/>
    </row>
    <row r="49" spans="1:7">
      <c r="A49" s="64"/>
      <c r="B49" s="609" t="s">
        <v>223</v>
      </c>
      <c r="C49" s="610"/>
      <c r="D49" s="610"/>
      <c r="E49" s="610"/>
      <c r="F49" s="65"/>
      <c r="G49" s="103"/>
    </row>
    <row r="50" spans="1:7">
      <c r="A50" s="64"/>
      <c r="B50" s="609" t="s">
        <v>239</v>
      </c>
      <c r="C50" s="610"/>
      <c r="D50" s="610"/>
      <c r="E50" s="610"/>
      <c r="F50" s="41"/>
      <c r="G50" s="103"/>
    </row>
    <row r="51" spans="1:7" ht="27" customHeight="1">
      <c r="A51" s="64"/>
      <c r="B51" s="609" t="s">
        <v>240</v>
      </c>
      <c r="C51" s="610"/>
      <c r="D51" s="610"/>
      <c r="E51" s="610"/>
      <c r="F51" s="41"/>
      <c r="G51" s="103"/>
    </row>
    <row r="52" spans="1:7">
      <c r="A52" s="63"/>
      <c r="B52" s="609"/>
      <c r="C52" s="610"/>
      <c r="D52" s="610"/>
      <c r="E52" s="610"/>
      <c r="F52" s="41"/>
      <c r="G52" s="103"/>
    </row>
    <row r="53" spans="1:7">
      <c r="A53" s="64"/>
      <c r="B53" s="614" t="s">
        <v>112</v>
      </c>
      <c r="C53" s="614"/>
      <c r="D53" s="614"/>
      <c r="E53" s="614"/>
      <c r="F53" s="41"/>
      <c r="G53" s="103"/>
    </row>
    <row r="54" spans="1:7" ht="40.5" customHeight="1">
      <c r="A54" s="64"/>
      <c r="B54" s="609" t="s">
        <v>241</v>
      </c>
      <c r="C54" s="610"/>
      <c r="D54" s="610"/>
      <c r="E54" s="610"/>
      <c r="F54" s="41"/>
      <c r="G54" s="103"/>
    </row>
    <row r="55" spans="1:7" ht="39.75" customHeight="1">
      <c r="A55" s="64"/>
      <c r="B55" s="609" t="s">
        <v>242</v>
      </c>
      <c r="C55" s="610"/>
      <c r="D55" s="610"/>
      <c r="E55" s="610"/>
      <c r="F55" s="41"/>
      <c r="G55" s="103"/>
    </row>
    <row r="56" spans="1:7" ht="52.5" customHeight="1">
      <c r="A56" s="64"/>
      <c r="B56" s="609" t="s">
        <v>243</v>
      </c>
      <c r="C56" s="610"/>
      <c r="D56" s="610"/>
      <c r="E56" s="610"/>
      <c r="F56" s="41"/>
      <c r="G56" s="103"/>
    </row>
    <row r="57" spans="1:7" ht="87.75" customHeight="1">
      <c r="A57" s="64"/>
      <c r="B57" s="609" t="s">
        <v>244</v>
      </c>
      <c r="C57" s="610"/>
      <c r="D57" s="610"/>
      <c r="E57" s="610"/>
      <c r="F57" s="41"/>
      <c r="G57" s="103"/>
    </row>
    <row r="58" spans="1:7" ht="75.75" customHeight="1">
      <c r="A58" s="64"/>
      <c r="B58" s="609" t="s">
        <v>245</v>
      </c>
      <c r="C58" s="610"/>
      <c r="D58" s="610"/>
      <c r="E58" s="610"/>
      <c r="F58" s="41"/>
      <c r="G58" s="103"/>
    </row>
    <row r="59" spans="1:7" ht="75" customHeight="1">
      <c r="A59" s="63"/>
      <c r="B59" s="609" t="s">
        <v>246</v>
      </c>
      <c r="C59" s="610"/>
      <c r="D59" s="610"/>
      <c r="E59" s="610"/>
      <c r="F59" s="41"/>
      <c r="G59" s="103"/>
    </row>
    <row r="60" spans="1:7" ht="50.25" customHeight="1">
      <c r="A60" s="64"/>
      <c r="B60" s="609" t="s">
        <v>2149</v>
      </c>
      <c r="C60" s="610"/>
      <c r="D60" s="610"/>
      <c r="E60" s="610"/>
      <c r="F60" s="41"/>
      <c r="G60" s="103"/>
    </row>
    <row r="61" spans="1:7" ht="72.75" customHeight="1">
      <c r="A61" s="64"/>
      <c r="B61" s="609" t="s">
        <v>247</v>
      </c>
      <c r="C61" s="610"/>
      <c r="D61" s="610"/>
      <c r="E61" s="610"/>
      <c r="F61" s="41"/>
      <c r="G61" s="103"/>
    </row>
    <row r="62" spans="1:7" ht="76.5" customHeight="1">
      <c r="A62" s="64"/>
      <c r="B62" s="609" t="s">
        <v>248</v>
      </c>
      <c r="C62" s="610"/>
      <c r="D62" s="610"/>
      <c r="E62" s="610"/>
      <c r="F62" s="41"/>
      <c r="G62" s="103"/>
    </row>
    <row r="63" spans="1:7" ht="50.25" customHeight="1">
      <c r="A63" s="64"/>
      <c r="B63" s="609" t="s">
        <v>249</v>
      </c>
      <c r="C63" s="610"/>
      <c r="D63" s="610"/>
      <c r="E63" s="610"/>
      <c r="F63" s="41"/>
      <c r="G63" s="103"/>
    </row>
    <row r="64" spans="1:7" ht="50.25" customHeight="1">
      <c r="A64" s="64"/>
      <c r="B64" s="609" t="s">
        <v>250</v>
      </c>
      <c r="C64" s="610"/>
      <c r="D64" s="610"/>
      <c r="E64" s="610"/>
      <c r="F64" s="41"/>
      <c r="G64" s="103"/>
    </row>
    <row r="65" spans="1:7" ht="61.5" customHeight="1">
      <c r="A65" s="64"/>
      <c r="B65" s="609" t="s">
        <v>251</v>
      </c>
      <c r="C65" s="610"/>
      <c r="D65" s="610"/>
      <c r="E65" s="610"/>
      <c r="F65" s="41"/>
      <c r="G65" s="103"/>
    </row>
    <row r="66" spans="1:7" ht="78" customHeight="1">
      <c r="A66" s="64"/>
      <c r="B66" s="609" t="s">
        <v>252</v>
      </c>
      <c r="C66" s="610"/>
      <c r="D66" s="610"/>
      <c r="E66" s="610"/>
      <c r="F66" s="41"/>
      <c r="G66" s="103"/>
    </row>
    <row r="67" spans="1:7" ht="87" customHeight="1">
      <c r="A67" s="64"/>
      <c r="B67" s="609" t="s">
        <v>253</v>
      </c>
      <c r="C67" s="610"/>
      <c r="D67" s="610"/>
      <c r="E67" s="610"/>
      <c r="F67" s="41"/>
      <c r="G67" s="103"/>
    </row>
    <row r="68" spans="1:7" ht="15" customHeight="1">
      <c r="A68" s="64"/>
      <c r="B68" s="609" t="s">
        <v>254</v>
      </c>
      <c r="C68" s="610"/>
      <c r="D68" s="610"/>
      <c r="E68" s="610"/>
      <c r="F68" s="41"/>
      <c r="G68" s="103"/>
    </row>
    <row r="69" spans="1:7" ht="15" customHeight="1">
      <c r="A69" s="64"/>
      <c r="B69" s="609" t="s">
        <v>255</v>
      </c>
      <c r="C69" s="610"/>
      <c r="D69" s="610"/>
      <c r="E69" s="610"/>
      <c r="F69" s="41"/>
      <c r="G69" s="103"/>
    </row>
    <row r="70" spans="1:7">
      <c r="A70" s="64"/>
      <c r="B70" s="609" t="s">
        <v>256</v>
      </c>
      <c r="C70" s="610"/>
      <c r="D70" s="610"/>
      <c r="E70" s="610"/>
      <c r="F70" s="41"/>
      <c r="G70" s="103"/>
    </row>
    <row r="71" spans="1:7" ht="15" customHeight="1">
      <c r="A71" s="64"/>
      <c r="B71" s="609" t="s">
        <v>257</v>
      </c>
      <c r="C71" s="610"/>
      <c r="D71" s="610"/>
      <c r="E71" s="610"/>
      <c r="F71" s="41"/>
      <c r="G71" s="103"/>
    </row>
    <row r="72" spans="1:7">
      <c r="A72" s="64"/>
      <c r="B72" s="609" t="s">
        <v>258</v>
      </c>
      <c r="C72" s="610"/>
      <c r="D72" s="610"/>
      <c r="E72" s="610"/>
      <c r="F72" s="41"/>
      <c r="G72" s="103"/>
    </row>
    <row r="73" spans="1:7">
      <c r="B73" s="609" t="s">
        <v>259</v>
      </c>
      <c r="C73" s="610"/>
      <c r="D73" s="610"/>
      <c r="E73" s="610"/>
      <c r="F73" s="41"/>
      <c r="G73" s="103"/>
    </row>
    <row r="74" spans="1:7">
      <c r="A74" s="63"/>
      <c r="B74" s="609" t="s">
        <v>260</v>
      </c>
      <c r="C74" s="610"/>
      <c r="D74" s="610"/>
      <c r="E74" s="610"/>
      <c r="F74" s="41"/>
      <c r="G74" s="103"/>
    </row>
    <row r="75" spans="1:7" ht="15" customHeight="1">
      <c r="A75" s="64"/>
      <c r="B75" s="609" t="s">
        <v>261</v>
      </c>
      <c r="C75" s="610"/>
      <c r="D75" s="610"/>
      <c r="E75" s="610"/>
      <c r="F75" s="41"/>
      <c r="G75" s="103"/>
    </row>
    <row r="76" spans="1:7" ht="15" customHeight="1">
      <c r="A76" s="64"/>
      <c r="B76" s="609" t="s">
        <v>262</v>
      </c>
      <c r="C76" s="610"/>
      <c r="D76" s="610"/>
      <c r="E76" s="610"/>
      <c r="F76" s="41"/>
      <c r="G76" s="103"/>
    </row>
    <row r="77" spans="1:7" ht="15" customHeight="1">
      <c r="A77" s="64"/>
      <c r="B77" s="609" t="s">
        <v>263</v>
      </c>
      <c r="C77" s="610"/>
      <c r="D77" s="610"/>
      <c r="E77" s="610"/>
      <c r="F77" s="41"/>
      <c r="G77" s="103"/>
    </row>
    <row r="78" spans="1:7">
      <c r="A78" s="64"/>
      <c r="B78" s="609" t="s">
        <v>264</v>
      </c>
      <c r="C78" s="610"/>
      <c r="D78" s="610"/>
      <c r="E78" s="610"/>
      <c r="F78" s="41"/>
      <c r="G78" s="103"/>
    </row>
    <row r="79" spans="1:7" ht="15" customHeight="1">
      <c r="A79" s="63"/>
      <c r="B79" s="609" t="s">
        <v>265</v>
      </c>
      <c r="C79" s="610"/>
      <c r="D79" s="610"/>
      <c r="E79" s="610"/>
      <c r="F79" s="41"/>
      <c r="G79" s="103"/>
    </row>
    <row r="80" spans="1:7" ht="15" customHeight="1">
      <c r="A80" s="64"/>
      <c r="B80" s="609" t="s">
        <v>266</v>
      </c>
      <c r="C80" s="610"/>
      <c r="D80" s="610"/>
      <c r="E80" s="610"/>
      <c r="F80" s="41"/>
      <c r="G80" s="103"/>
    </row>
    <row r="81" spans="1:7">
      <c r="A81" s="64"/>
      <c r="B81" s="609" t="s">
        <v>267</v>
      </c>
      <c r="C81" s="610"/>
      <c r="D81" s="610"/>
      <c r="E81" s="610"/>
      <c r="F81" s="41"/>
      <c r="G81" s="103"/>
    </row>
    <row r="82" spans="1:7">
      <c r="A82" s="64"/>
      <c r="B82" s="615" t="s">
        <v>268</v>
      </c>
      <c r="C82" s="615"/>
      <c r="D82" s="615"/>
      <c r="E82" s="615"/>
      <c r="F82" s="41"/>
      <c r="G82" s="103"/>
    </row>
    <row r="83" spans="1:7" ht="15" customHeight="1">
      <c r="A83" s="64"/>
      <c r="B83" s="615" t="s">
        <v>269</v>
      </c>
      <c r="C83" s="615"/>
      <c r="D83" s="615"/>
      <c r="E83" s="615"/>
      <c r="F83" s="41"/>
      <c r="G83" s="103"/>
    </row>
    <row r="84" spans="1:7" ht="28.5" customHeight="1">
      <c r="A84" s="63"/>
      <c r="B84" s="615" t="s">
        <v>259</v>
      </c>
      <c r="C84" s="615"/>
      <c r="D84" s="615"/>
      <c r="E84" s="615"/>
      <c r="F84" s="41"/>
      <c r="G84" s="103"/>
    </row>
    <row r="85" spans="1:7">
      <c r="A85" s="64"/>
      <c r="B85" s="615" t="s">
        <v>270</v>
      </c>
      <c r="C85" s="615"/>
      <c r="D85" s="615"/>
      <c r="E85" s="615"/>
      <c r="F85" s="41"/>
      <c r="G85" s="103"/>
    </row>
    <row r="86" spans="1:7">
      <c r="A86" s="64"/>
      <c r="B86" s="615" t="s">
        <v>271</v>
      </c>
      <c r="C86" s="615"/>
      <c r="D86" s="615"/>
      <c r="E86" s="615"/>
      <c r="F86" s="41"/>
      <c r="G86" s="103"/>
    </row>
    <row r="87" spans="1:7">
      <c r="A87" s="64"/>
      <c r="B87" s="615" t="s">
        <v>262</v>
      </c>
      <c r="C87" s="615"/>
      <c r="D87" s="615"/>
      <c r="E87" s="615"/>
      <c r="F87" s="41"/>
      <c r="G87" s="103"/>
    </row>
    <row r="88" spans="1:7">
      <c r="A88" s="64"/>
      <c r="B88" s="615" t="s">
        <v>272</v>
      </c>
      <c r="C88" s="615"/>
      <c r="D88" s="615"/>
      <c r="E88" s="615"/>
      <c r="F88" s="41"/>
      <c r="G88" s="103"/>
    </row>
    <row r="89" spans="1:7">
      <c r="A89" s="64"/>
      <c r="B89" s="615" t="s">
        <v>264</v>
      </c>
      <c r="C89" s="615"/>
      <c r="D89" s="615"/>
      <c r="E89" s="615"/>
      <c r="F89" s="41"/>
      <c r="G89" s="103"/>
    </row>
    <row r="90" spans="1:7">
      <c r="A90" s="63"/>
      <c r="B90" s="615" t="s">
        <v>273</v>
      </c>
      <c r="C90" s="615"/>
      <c r="D90" s="615"/>
      <c r="E90" s="615"/>
      <c r="F90" s="41"/>
      <c r="G90" s="103"/>
    </row>
    <row r="91" spans="1:7" ht="15" customHeight="1">
      <c r="A91" s="64"/>
      <c r="B91" s="615" t="s">
        <v>223</v>
      </c>
      <c r="C91" s="615"/>
      <c r="D91" s="615"/>
      <c r="E91" s="615"/>
      <c r="F91" s="41"/>
      <c r="G91" s="103"/>
    </row>
    <row r="92" spans="1:7">
      <c r="A92" s="64"/>
      <c r="B92" s="615" t="s">
        <v>274</v>
      </c>
      <c r="C92" s="615"/>
      <c r="D92" s="615"/>
      <c r="E92" s="615"/>
      <c r="F92" s="41"/>
      <c r="G92" s="103"/>
    </row>
    <row r="93" spans="1:7">
      <c r="A93" s="64"/>
      <c r="B93" s="609" t="s">
        <v>275</v>
      </c>
      <c r="C93" s="610"/>
      <c r="D93" s="610"/>
      <c r="E93" s="610"/>
      <c r="F93" s="41"/>
      <c r="G93" s="103"/>
    </row>
    <row r="94" spans="1:7" ht="15" customHeight="1">
      <c r="A94" s="64"/>
      <c r="B94" s="609" t="s">
        <v>276</v>
      </c>
      <c r="C94" s="610"/>
      <c r="D94" s="610"/>
      <c r="E94" s="610"/>
      <c r="F94" s="41"/>
      <c r="G94" s="103"/>
    </row>
    <row r="95" spans="1:7">
      <c r="A95" s="63"/>
      <c r="B95" s="609" t="s">
        <v>277</v>
      </c>
      <c r="C95" s="610"/>
      <c r="D95" s="610"/>
      <c r="E95" s="610"/>
      <c r="F95" s="41"/>
      <c r="G95" s="103"/>
    </row>
    <row r="96" spans="1:7">
      <c r="A96" s="64"/>
      <c r="B96" s="609" t="s">
        <v>278</v>
      </c>
      <c r="C96" s="610"/>
      <c r="D96" s="610"/>
      <c r="E96" s="610"/>
      <c r="F96" s="41"/>
      <c r="G96" s="103"/>
    </row>
    <row r="97" spans="1:7" ht="15" customHeight="1">
      <c r="A97" s="64"/>
      <c r="B97" s="615" t="s">
        <v>279</v>
      </c>
      <c r="C97" s="615"/>
      <c r="D97" s="615"/>
      <c r="E97" s="615"/>
      <c r="F97" s="41"/>
      <c r="G97" s="103"/>
    </row>
    <row r="98" spans="1:7">
      <c r="A98" s="63"/>
      <c r="B98" s="609" t="s">
        <v>280</v>
      </c>
      <c r="C98" s="610"/>
      <c r="D98" s="610"/>
      <c r="E98" s="610"/>
      <c r="F98" s="41"/>
      <c r="G98" s="103"/>
    </row>
    <row r="99" spans="1:7" ht="15" customHeight="1">
      <c r="A99" s="66"/>
      <c r="B99" s="609" t="s">
        <v>281</v>
      </c>
      <c r="C99" s="610"/>
      <c r="D99" s="610"/>
      <c r="E99" s="610"/>
      <c r="F99" s="103"/>
      <c r="G99" s="103"/>
    </row>
    <row r="100" spans="1:7">
      <c r="A100" s="64"/>
      <c r="B100" s="609" t="s">
        <v>282</v>
      </c>
      <c r="C100" s="610"/>
      <c r="D100" s="610"/>
      <c r="E100" s="610"/>
      <c r="F100" s="41"/>
      <c r="G100" s="103"/>
    </row>
    <row r="101" spans="1:7">
      <c r="A101" s="64"/>
      <c r="B101" s="609" t="s">
        <v>283</v>
      </c>
      <c r="C101" s="610"/>
      <c r="D101" s="610"/>
      <c r="E101" s="610"/>
      <c r="F101" s="41"/>
      <c r="G101" s="103"/>
    </row>
    <row r="102" spans="1:7">
      <c r="A102" s="64"/>
      <c r="B102" s="609" t="s">
        <v>284</v>
      </c>
      <c r="C102" s="610"/>
      <c r="D102" s="610"/>
      <c r="E102" s="610"/>
      <c r="F102" s="41"/>
      <c r="G102" s="103"/>
    </row>
    <row r="103" spans="1:7">
      <c r="A103" s="63"/>
      <c r="B103" s="609" t="s">
        <v>285</v>
      </c>
      <c r="C103" s="610"/>
      <c r="D103" s="610"/>
      <c r="E103" s="610"/>
      <c r="F103" s="41"/>
      <c r="G103" s="103"/>
    </row>
    <row r="104" spans="1:7">
      <c r="A104" s="64"/>
      <c r="B104" s="609" t="s">
        <v>286</v>
      </c>
      <c r="C104" s="610"/>
      <c r="D104" s="610"/>
      <c r="E104" s="610"/>
      <c r="F104" s="41"/>
      <c r="G104" s="103"/>
    </row>
    <row r="105" spans="1:7">
      <c r="A105" s="64"/>
      <c r="B105" s="609" t="s">
        <v>262</v>
      </c>
      <c r="C105" s="610"/>
      <c r="D105" s="610"/>
      <c r="E105" s="610"/>
      <c r="F105" s="41"/>
      <c r="G105" s="103"/>
    </row>
    <row r="106" spans="1:7">
      <c r="A106" s="64"/>
      <c r="B106" s="609" t="s">
        <v>287</v>
      </c>
      <c r="C106" s="610"/>
      <c r="D106" s="610"/>
      <c r="E106" s="610"/>
      <c r="F106" s="103"/>
      <c r="G106" s="103"/>
    </row>
    <row r="107" spans="1:7">
      <c r="A107" s="63"/>
      <c r="B107" s="615" t="s">
        <v>223</v>
      </c>
      <c r="C107" s="615"/>
      <c r="D107" s="615"/>
      <c r="E107" s="615"/>
      <c r="F107" s="103"/>
      <c r="G107" s="103"/>
    </row>
    <row r="108" spans="1:7">
      <c r="A108" s="64"/>
      <c r="B108" s="609"/>
      <c r="C108" s="610"/>
      <c r="D108" s="610"/>
      <c r="E108" s="610"/>
      <c r="F108" s="103"/>
      <c r="G108" s="103"/>
    </row>
    <row r="109" spans="1:7">
      <c r="A109" s="64"/>
      <c r="B109" s="614" t="s">
        <v>288</v>
      </c>
      <c r="C109" s="614"/>
      <c r="D109" s="614"/>
      <c r="E109" s="614"/>
      <c r="F109" s="41"/>
      <c r="G109" s="103"/>
    </row>
    <row r="110" spans="1:7" ht="48.75" customHeight="1">
      <c r="A110" s="64"/>
      <c r="B110" s="609" t="s">
        <v>289</v>
      </c>
      <c r="C110" s="610"/>
      <c r="D110" s="610"/>
      <c r="E110" s="610"/>
      <c r="F110" s="41"/>
      <c r="G110" s="103"/>
    </row>
    <row r="111" spans="1:7" ht="52.5" customHeight="1">
      <c r="A111" s="63"/>
      <c r="B111" s="609" t="s">
        <v>290</v>
      </c>
      <c r="C111" s="610"/>
      <c r="D111" s="610"/>
      <c r="E111" s="610"/>
      <c r="F111" s="41"/>
      <c r="G111" s="103"/>
    </row>
    <row r="112" spans="1:7" ht="89.25" customHeight="1">
      <c r="A112" s="64"/>
      <c r="B112" s="609" t="s">
        <v>291</v>
      </c>
      <c r="C112" s="610"/>
      <c r="D112" s="610"/>
      <c r="E112" s="610"/>
      <c r="F112" s="41"/>
      <c r="G112" s="103"/>
    </row>
    <row r="113" spans="1:7" ht="75.75" customHeight="1">
      <c r="A113" s="64"/>
      <c r="B113" s="609" t="s">
        <v>292</v>
      </c>
      <c r="C113" s="610"/>
      <c r="D113" s="610"/>
      <c r="E113" s="610"/>
      <c r="F113" s="41"/>
      <c r="G113" s="103"/>
    </row>
    <row r="114" spans="1:7">
      <c r="A114" s="63"/>
      <c r="B114" s="609"/>
      <c r="C114" s="610"/>
      <c r="D114" s="610"/>
      <c r="E114" s="610"/>
      <c r="F114" s="41"/>
      <c r="G114" s="103"/>
    </row>
    <row r="115" spans="1:7">
      <c r="A115" s="64"/>
      <c r="B115" s="614" t="s">
        <v>293</v>
      </c>
      <c r="C115" s="614"/>
      <c r="D115" s="614"/>
      <c r="E115" s="614"/>
      <c r="F115" s="41"/>
      <c r="G115" s="103"/>
    </row>
    <row r="116" spans="1:7" ht="51.75" customHeight="1">
      <c r="A116" s="67"/>
      <c r="B116" s="609" t="s">
        <v>294</v>
      </c>
      <c r="C116" s="610"/>
      <c r="D116" s="610"/>
      <c r="E116" s="610"/>
      <c r="F116" s="41"/>
      <c r="G116" s="103"/>
    </row>
    <row r="117" spans="1:7" ht="85.5" customHeight="1">
      <c r="A117" s="67"/>
      <c r="B117" s="609" t="s">
        <v>295</v>
      </c>
      <c r="C117" s="610"/>
      <c r="D117" s="610"/>
      <c r="E117" s="610"/>
      <c r="F117" s="103"/>
      <c r="G117" s="103"/>
    </row>
    <row r="118" spans="1:7" ht="76.5" customHeight="1">
      <c r="A118" s="63"/>
      <c r="B118" s="609" t="s">
        <v>296</v>
      </c>
      <c r="C118" s="610"/>
      <c r="D118" s="610"/>
      <c r="E118" s="610"/>
      <c r="F118" s="41"/>
      <c r="G118" s="103"/>
    </row>
    <row r="119" spans="1:7" ht="40.5" customHeight="1">
      <c r="A119" s="64"/>
      <c r="B119" s="609" t="s">
        <v>297</v>
      </c>
      <c r="C119" s="610"/>
      <c r="D119" s="610"/>
      <c r="E119" s="610"/>
      <c r="F119" s="41"/>
      <c r="G119" s="103"/>
    </row>
    <row r="120" spans="1:7" ht="19.5" customHeight="1">
      <c r="A120" s="64"/>
      <c r="B120" s="609" t="s">
        <v>298</v>
      </c>
      <c r="C120" s="610"/>
      <c r="D120" s="610"/>
      <c r="E120" s="610"/>
      <c r="F120" s="41"/>
      <c r="G120" s="103"/>
    </row>
    <row r="121" spans="1:7">
      <c r="A121" s="63"/>
      <c r="B121" s="609" t="s">
        <v>299</v>
      </c>
      <c r="C121" s="610"/>
      <c r="D121" s="610"/>
      <c r="E121" s="610"/>
      <c r="F121" s="41"/>
      <c r="G121" s="103"/>
    </row>
    <row r="122" spans="1:7">
      <c r="A122" s="64"/>
      <c r="B122" s="609" t="s">
        <v>300</v>
      </c>
      <c r="C122" s="610"/>
      <c r="D122" s="610"/>
      <c r="E122" s="610"/>
      <c r="F122" s="41"/>
      <c r="G122" s="103"/>
    </row>
    <row r="123" spans="1:7">
      <c r="A123" s="64"/>
      <c r="B123" s="609" t="s">
        <v>301</v>
      </c>
      <c r="C123" s="610"/>
      <c r="D123" s="610"/>
      <c r="E123" s="610"/>
      <c r="F123" s="41"/>
      <c r="G123" s="103"/>
    </row>
    <row r="124" spans="1:7">
      <c r="A124" s="67"/>
      <c r="B124" s="609" t="s">
        <v>302</v>
      </c>
      <c r="C124" s="610"/>
      <c r="D124" s="610"/>
      <c r="E124" s="610"/>
      <c r="F124" s="41"/>
      <c r="G124" s="103"/>
    </row>
    <row r="125" spans="1:7">
      <c r="A125" s="67"/>
      <c r="B125" s="609" t="s">
        <v>303</v>
      </c>
      <c r="C125" s="610"/>
      <c r="D125" s="610"/>
      <c r="E125" s="610"/>
      <c r="F125" s="41"/>
      <c r="G125" s="103"/>
    </row>
    <row r="126" spans="1:7" ht="15" customHeight="1">
      <c r="A126" s="63"/>
      <c r="B126" s="609" t="s">
        <v>304</v>
      </c>
      <c r="C126" s="610"/>
      <c r="D126" s="610"/>
      <c r="E126" s="610"/>
      <c r="F126" s="41"/>
      <c r="G126" s="103"/>
    </row>
    <row r="127" spans="1:7" ht="15" customHeight="1">
      <c r="A127" s="67"/>
      <c r="B127" s="609" t="s">
        <v>305</v>
      </c>
      <c r="C127" s="610"/>
      <c r="D127" s="610"/>
      <c r="E127" s="610"/>
      <c r="F127" s="41"/>
      <c r="G127" s="103"/>
    </row>
    <row r="128" spans="1:7" ht="65.25" customHeight="1">
      <c r="A128" s="67"/>
      <c r="B128" s="609" t="s">
        <v>306</v>
      </c>
      <c r="C128" s="610"/>
      <c r="D128" s="610"/>
      <c r="E128" s="610"/>
      <c r="F128" s="41"/>
      <c r="G128" s="103"/>
    </row>
    <row r="129" spans="1:7" ht="51" customHeight="1">
      <c r="A129" s="63"/>
      <c r="B129" s="609" t="s">
        <v>307</v>
      </c>
      <c r="C129" s="610"/>
      <c r="D129" s="610"/>
      <c r="E129" s="610"/>
      <c r="F129" s="41"/>
      <c r="G129" s="103"/>
    </row>
    <row r="130" spans="1:7">
      <c r="A130" s="64"/>
      <c r="B130" s="609" t="s">
        <v>308</v>
      </c>
      <c r="C130" s="610"/>
      <c r="D130" s="610"/>
      <c r="E130" s="610"/>
      <c r="F130" s="41"/>
      <c r="G130" s="103"/>
    </row>
    <row r="131" spans="1:7">
      <c r="A131" s="63"/>
      <c r="B131" s="609" t="s">
        <v>309</v>
      </c>
      <c r="C131" s="610"/>
      <c r="D131" s="610"/>
      <c r="E131" s="610"/>
      <c r="F131" s="41"/>
      <c r="G131" s="103"/>
    </row>
    <row r="132" spans="1:7">
      <c r="A132" s="67"/>
      <c r="B132" s="609" t="s">
        <v>310</v>
      </c>
      <c r="C132" s="610"/>
      <c r="D132" s="610"/>
      <c r="E132" s="610"/>
      <c r="F132" s="41"/>
      <c r="G132" s="103"/>
    </row>
    <row r="133" spans="1:7">
      <c r="A133" s="67"/>
      <c r="B133" s="609" t="s">
        <v>311</v>
      </c>
      <c r="C133" s="610"/>
      <c r="D133" s="610"/>
      <c r="E133" s="610"/>
      <c r="F133" s="41"/>
      <c r="G133" s="103"/>
    </row>
    <row r="134" spans="1:7" ht="15" customHeight="1">
      <c r="B134" s="609" t="s">
        <v>312</v>
      </c>
      <c r="C134" s="610"/>
      <c r="D134" s="610"/>
      <c r="E134" s="610"/>
      <c r="F134" s="103"/>
      <c r="G134" s="103"/>
    </row>
    <row r="135" spans="1:7" ht="15" customHeight="1">
      <c r="B135" s="609" t="s">
        <v>313</v>
      </c>
      <c r="C135" s="610"/>
      <c r="D135" s="610"/>
      <c r="E135" s="610"/>
      <c r="F135" s="103"/>
      <c r="G135" s="103"/>
    </row>
    <row r="136" spans="1:7" ht="15" customHeight="1">
      <c r="B136" s="609" t="s">
        <v>264</v>
      </c>
      <c r="C136" s="610"/>
      <c r="D136" s="610"/>
      <c r="E136" s="610"/>
      <c r="F136" s="103"/>
      <c r="G136" s="103"/>
    </row>
    <row r="137" spans="1:7" ht="15" customHeight="1">
      <c r="B137" s="609" t="s">
        <v>273</v>
      </c>
      <c r="C137" s="610"/>
      <c r="D137" s="610"/>
      <c r="E137" s="610"/>
      <c r="F137" s="103"/>
      <c r="G137" s="103"/>
    </row>
    <row r="138" spans="1:7">
      <c r="B138" s="609"/>
      <c r="C138" s="610"/>
      <c r="D138" s="610"/>
      <c r="E138" s="610"/>
      <c r="F138" s="103"/>
      <c r="G138" s="103"/>
    </row>
    <row r="139" spans="1:7">
      <c r="B139" s="614" t="s">
        <v>314</v>
      </c>
      <c r="C139" s="614"/>
      <c r="D139" s="614"/>
      <c r="E139" s="614"/>
      <c r="F139" s="103"/>
      <c r="G139" s="103"/>
    </row>
    <row r="140" spans="1:7" ht="29.25" customHeight="1">
      <c r="B140" s="609" t="s">
        <v>315</v>
      </c>
      <c r="C140" s="610"/>
      <c r="D140" s="610"/>
      <c r="E140" s="610"/>
      <c r="F140" s="103"/>
      <c r="G140" s="103"/>
    </row>
    <row r="141" spans="1:7" ht="28.5" customHeight="1">
      <c r="B141" s="609" t="s">
        <v>316</v>
      </c>
      <c r="C141" s="610"/>
      <c r="D141" s="610"/>
      <c r="E141" s="610"/>
      <c r="F141" s="103"/>
      <c r="G141" s="103"/>
    </row>
    <row r="142" spans="1:7">
      <c r="B142" s="609" t="s">
        <v>317</v>
      </c>
      <c r="C142" s="610"/>
      <c r="D142" s="610"/>
      <c r="E142" s="610"/>
      <c r="F142" s="103"/>
      <c r="G142" s="103"/>
    </row>
    <row r="143" spans="1:7">
      <c r="B143" s="609" t="s">
        <v>318</v>
      </c>
      <c r="C143" s="610"/>
      <c r="D143" s="610"/>
      <c r="E143" s="610"/>
      <c r="F143" s="103"/>
      <c r="G143" s="103"/>
    </row>
    <row r="144" spans="1:7">
      <c r="B144" s="609" t="s">
        <v>319</v>
      </c>
      <c r="C144" s="610"/>
      <c r="D144" s="610"/>
      <c r="E144" s="610"/>
      <c r="F144" s="103"/>
      <c r="G144" s="103"/>
    </row>
    <row r="145" spans="2:7">
      <c r="B145" s="609" t="s">
        <v>320</v>
      </c>
      <c r="C145" s="610"/>
      <c r="D145" s="610"/>
      <c r="E145" s="610"/>
      <c r="F145" s="103"/>
      <c r="G145" s="103"/>
    </row>
    <row r="146" spans="2:7" ht="15" customHeight="1">
      <c r="B146" s="609" t="s">
        <v>321</v>
      </c>
      <c r="C146" s="610"/>
      <c r="D146" s="610"/>
      <c r="E146" s="610"/>
      <c r="F146" s="103"/>
      <c r="G146" s="103"/>
    </row>
    <row r="147" spans="2:7" ht="15" customHeight="1">
      <c r="B147" s="609" t="s">
        <v>322</v>
      </c>
      <c r="C147" s="610"/>
      <c r="D147" s="610"/>
      <c r="E147" s="610"/>
      <c r="F147" s="103"/>
      <c r="G147" s="103"/>
    </row>
    <row r="148" spans="2:7">
      <c r="B148" s="609" t="s">
        <v>323</v>
      </c>
      <c r="C148" s="610"/>
      <c r="D148" s="610"/>
      <c r="E148" s="610"/>
      <c r="F148" s="103"/>
      <c r="G148" s="103"/>
    </row>
    <row r="149" spans="2:7">
      <c r="B149" s="609" t="s">
        <v>324</v>
      </c>
      <c r="C149" s="610"/>
      <c r="D149" s="610"/>
      <c r="E149" s="610"/>
      <c r="F149" s="103"/>
      <c r="G149" s="103"/>
    </row>
    <row r="150" spans="2:7">
      <c r="B150" s="609" t="s">
        <v>325</v>
      </c>
      <c r="C150" s="610"/>
      <c r="D150" s="610"/>
      <c r="E150" s="610"/>
      <c r="F150" s="103"/>
      <c r="G150" s="103"/>
    </row>
    <row r="151" spans="2:7" ht="86.25" customHeight="1">
      <c r="B151" s="609" t="s">
        <v>326</v>
      </c>
      <c r="C151" s="610"/>
      <c r="D151" s="610"/>
      <c r="E151" s="610"/>
      <c r="F151" s="103"/>
      <c r="G151" s="103"/>
    </row>
    <row r="152" spans="2:7" ht="27.75" customHeight="1">
      <c r="B152" s="609" t="s">
        <v>327</v>
      </c>
      <c r="C152" s="610"/>
      <c r="D152" s="610"/>
      <c r="E152" s="610"/>
      <c r="F152" s="103"/>
      <c r="G152" s="103"/>
    </row>
    <row r="153" spans="2:7">
      <c r="B153" s="609" t="s">
        <v>328</v>
      </c>
      <c r="C153" s="610"/>
      <c r="D153" s="610"/>
      <c r="E153" s="610"/>
      <c r="F153" s="103"/>
      <c r="G153" s="103"/>
    </row>
    <row r="154" spans="2:7">
      <c r="B154" s="609" t="s">
        <v>329</v>
      </c>
      <c r="C154" s="610"/>
      <c r="D154" s="610"/>
      <c r="E154" s="610"/>
      <c r="F154" s="103"/>
      <c r="G154" s="103"/>
    </row>
    <row r="155" spans="2:7">
      <c r="B155" s="609" t="s">
        <v>330</v>
      </c>
      <c r="C155" s="610"/>
      <c r="D155" s="610"/>
      <c r="E155" s="610"/>
      <c r="F155" s="103"/>
      <c r="G155" s="103"/>
    </row>
    <row r="156" spans="2:7">
      <c r="B156" s="609" t="s">
        <v>331</v>
      </c>
      <c r="C156" s="610"/>
      <c r="D156" s="610"/>
      <c r="E156" s="610"/>
      <c r="F156" s="103"/>
      <c r="G156" s="103"/>
    </row>
    <row r="157" spans="2:7">
      <c r="B157" s="609" t="s">
        <v>332</v>
      </c>
      <c r="C157" s="610"/>
      <c r="D157" s="610"/>
      <c r="E157" s="610"/>
      <c r="F157" s="103"/>
      <c r="G157" s="103"/>
    </row>
    <row r="158" spans="2:7">
      <c r="B158" s="609" t="s">
        <v>333</v>
      </c>
      <c r="C158" s="610"/>
      <c r="D158" s="610"/>
      <c r="E158" s="610"/>
      <c r="F158" s="103"/>
      <c r="G158" s="103"/>
    </row>
    <row r="159" spans="2:7">
      <c r="B159" s="609" t="s">
        <v>262</v>
      </c>
      <c r="C159" s="610"/>
      <c r="D159" s="610"/>
      <c r="E159" s="610"/>
      <c r="F159" s="103"/>
      <c r="G159" s="103"/>
    </row>
    <row r="160" spans="2:7">
      <c r="B160" s="609" t="s">
        <v>334</v>
      </c>
      <c r="C160" s="610"/>
      <c r="D160" s="610"/>
      <c r="E160" s="610"/>
      <c r="F160" s="103"/>
      <c r="G160" s="103"/>
    </row>
    <row r="161" spans="2:7">
      <c r="B161" s="609" t="s">
        <v>335</v>
      </c>
      <c r="C161" s="610"/>
      <c r="D161" s="610"/>
      <c r="E161" s="610"/>
      <c r="F161" s="103"/>
      <c r="G161" s="103"/>
    </row>
    <row r="162" spans="2:7">
      <c r="B162" s="609"/>
      <c r="C162" s="610"/>
      <c r="D162" s="610"/>
      <c r="E162" s="610"/>
      <c r="F162" s="103"/>
      <c r="G162" s="103"/>
    </row>
    <row r="163" spans="2:7">
      <c r="B163" s="614" t="s">
        <v>127</v>
      </c>
      <c r="C163" s="614"/>
      <c r="D163" s="614"/>
      <c r="E163" s="614"/>
      <c r="F163" s="103"/>
      <c r="G163" s="103"/>
    </row>
    <row r="164" spans="2:7" ht="75" customHeight="1">
      <c r="B164" s="609" t="s">
        <v>336</v>
      </c>
      <c r="C164" s="610"/>
      <c r="D164" s="610"/>
      <c r="E164" s="610"/>
      <c r="F164" s="103"/>
      <c r="G164" s="103"/>
    </row>
    <row r="165" spans="2:7" ht="89.25" customHeight="1">
      <c r="B165" s="609" t="s">
        <v>337</v>
      </c>
      <c r="C165" s="610"/>
      <c r="D165" s="610"/>
      <c r="E165" s="610"/>
      <c r="F165" s="103"/>
      <c r="G165" s="103"/>
    </row>
    <row r="166" spans="2:7" ht="51.75" customHeight="1">
      <c r="B166" s="609" t="s">
        <v>338</v>
      </c>
      <c r="C166" s="610"/>
      <c r="D166" s="610"/>
      <c r="E166" s="610"/>
      <c r="F166" s="103"/>
      <c r="G166" s="103"/>
    </row>
    <row r="167" spans="2:7" ht="39" customHeight="1">
      <c r="B167" s="609" t="s">
        <v>339</v>
      </c>
      <c r="C167" s="610"/>
      <c r="D167" s="610"/>
      <c r="E167" s="610"/>
      <c r="F167" s="103"/>
      <c r="G167" s="103"/>
    </row>
    <row r="168" spans="2:7" ht="52.5" customHeight="1">
      <c r="B168" s="609" t="s">
        <v>340</v>
      </c>
      <c r="C168" s="610"/>
      <c r="D168" s="610"/>
      <c r="E168" s="610"/>
      <c r="F168" s="103"/>
      <c r="G168" s="103"/>
    </row>
    <row r="169" spans="2:7" ht="63" customHeight="1">
      <c r="B169" s="609" t="s">
        <v>341</v>
      </c>
      <c r="C169" s="610"/>
      <c r="D169" s="610"/>
      <c r="E169" s="610"/>
      <c r="F169" s="103"/>
      <c r="G169" s="103"/>
    </row>
    <row r="170" spans="2:7" ht="76.5" customHeight="1">
      <c r="B170" s="609" t="s">
        <v>342</v>
      </c>
      <c r="C170" s="610"/>
      <c r="D170" s="610"/>
      <c r="E170" s="610"/>
      <c r="F170" s="103"/>
      <c r="G170" s="103"/>
    </row>
    <row r="171" spans="2:7" ht="37.5" customHeight="1">
      <c r="B171" s="609" t="s">
        <v>343</v>
      </c>
      <c r="C171" s="610"/>
      <c r="D171" s="610"/>
      <c r="E171" s="610"/>
      <c r="F171" s="103"/>
      <c r="G171" s="103"/>
    </row>
    <row r="172" spans="2:7">
      <c r="B172" s="609" t="s">
        <v>344</v>
      </c>
      <c r="C172" s="610"/>
      <c r="D172" s="610"/>
      <c r="E172" s="610"/>
      <c r="F172" s="103"/>
      <c r="G172" s="103"/>
    </row>
    <row r="173" spans="2:7">
      <c r="B173" s="609" t="s">
        <v>345</v>
      </c>
      <c r="C173" s="610"/>
      <c r="D173" s="610"/>
      <c r="E173" s="610"/>
      <c r="F173" s="103"/>
      <c r="G173" s="103"/>
    </row>
    <row r="174" spans="2:7">
      <c r="B174" s="609" t="s">
        <v>346</v>
      </c>
      <c r="C174" s="610"/>
      <c r="D174" s="610"/>
      <c r="E174" s="610"/>
      <c r="F174" s="103"/>
      <c r="G174" s="103"/>
    </row>
    <row r="175" spans="2:7">
      <c r="B175" s="609" t="s">
        <v>347</v>
      </c>
      <c r="C175" s="610"/>
      <c r="D175" s="610"/>
      <c r="E175" s="610"/>
      <c r="F175" s="103"/>
      <c r="G175" s="103"/>
    </row>
    <row r="176" spans="2:7">
      <c r="B176" s="609" t="s">
        <v>348</v>
      </c>
      <c r="C176" s="610"/>
      <c r="D176" s="610"/>
      <c r="E176" s="610"/>
      <c r="F176" s="103"/>
      <c r="G176" s="103"/>
    </row>
    <row r="177" spans="2:7">
      <c r="B177" s="609" t="s">
        <v>349</v>
      </c>
      <c r="C177" s="610"/>
      <c r="D177" s="610"/>
      <c r="E177" s="610"/>
      <c r="F177" s="103"/>
      <c r="G177" s="103"/>
    </row>
    <row r="178" spans="2:7" ht="15" customHeight="1">
      <c r="B178" s="609" t="s">
        <v>350</v>
      </c>
      <c r="C178" s="610"/>
      <c r="D178" s="610"/>
      <c r="E178" s="610"/>
      <c r="F178" s="103"/>
      <c r="G178" s="103"/>
    </row>
    <row r="179" spans="2:7" ht="51.75" customHeight="1">
      <c r="B179" s="609" t="s">
        <v>351</v>
      </c>
      <c r="C179" s="610"/>
      <c r="D179" s="610"/>
      <c r="E179" s="610"/>
      <c r="F179" s="103"/>
      <c r="G179" s="103"/>
    </row>
    <row r="180" spans="2:7" ht="61.5" customHeight="1">
      <c r="B180" s="609" t="s">
        <v>352</v>
      </c>
      <c r="C180" s="610"/>
      <c r="D180" s="610"/>
      <c r="E180" s="610"/>
      <c r="F180" s="103"/>
      <c r="G180" s="103"/>
    </row>
    <row r="181" spans="2:7" ht="25.5" customHeight="1">
      <c r="B181" s="609" t="s">
        <v>353</v>
      </c>
      <c r="C181" s="610"/>
      <c r="D181" s="610"/>
      <c r="E181" s="610"/>
      <c r="F181" s="103"/>
      <c r="G181" s="103"/>
    </row>
    <row r="182" spans="2:7">
      <c r="B182" s="609" t="s">
        <v>354</v>
      </c>
      <c r="C182" s="610"/>
      <c r="D182" s="610"/>
      <c r="E182" s="610"/>
      <c r="F182" s="103"/>
      <c r="G182" s="103"/>
    </row>
    <row r="183" spans="2:7" ht="15" customHeight="1">
      <c r="B183" s="609" t="s">
        <v>355</v>
      </c>
      <c r="C183" s="610"/>
      <c r="D183" s="610"/>
      <c r="E183" s="610"/>
      <c r="F183" s="103"/>
      <c r="G183" s="103"/>
    </row>
    <row r="184" spans="2:7">
      <c r="B184" s="609" t="s">
        <v>356</v>
      </c>
      <c r="C184" s="610"/>
      <c r="D184" s="610"/>
      <c r="E184" s="610"/>
      <c r="F184" s="103"/>
      <c r="G184" s="103"/>
    </row>
    <row r="185" spans="2:7">
      <c r="B185" s="609" t="s">
        <v>357</v>
      </c>
      <c r="C185" s="610"/>
      <c r="D185" s="610"/>
      <c r="E185" s="610"/>
      <c r="F185" s="103"/>
      <c r="G185" s="103"/>
    </row>
    <row r="186" spans="2:7">
      <c r="B186" s="609" t="s">
        <v>358</v>
      </c>
      <c r="C186" s="610"/>
      <c r="D186" s="610"/>
      <c r="E186" s="610"/>
      <c r="F186" s="103"/>
      <c r="G186" s="103"/>
    </row>
    <row r="187" spans="2:7">
      <c r="B187" s="609" t="s">
        <v>359</v>
      </c>
      <c r="C187" s="610"/>
      <c r="D187" s="610"/>
      <c r="E187" s="610"/>
      <c r="F187" s="103"/>
      <c r="G187" s="103"/>
    </row>
    <row r="188" spans="2:7">
      <c r="B188" s="609" t="s">
        <v>360</v>
      </c>
      <c r="C188" s="610"/>
      <c r="D188" s="610"/>
      <c r="E188" s="610"/>
      <c r="F188" s="103"/>
      <c r="G188" s="103"/>
    </row>
    <row r="189" spans="2:7">
      <c r="B189" s="609" t="s">
        <v>361</v>
      </c>
      <c r="C189" s="610"/>
      <c r="D189" s="610"/>
      <c r="E189" s="610"/>
      <c r="F189" s="103"/>
      <c r="G189" s="103"/>
    </row>
    <row r="190" spans="2:7">
      <c r="B190" s="609" t="s">
        <v>362</v>
      </c>
      <c r="C190" s="610"/>
      <c r="D190" s="610"/>
      <c r="E190" s="610"/>
      <c r="F190" s="103"/>
      <c r="G190" s="103"/>
    </row>
    <row r="191" spans="2:7">
      <c r="B191" s="609" t="s">
        <v>363</v>
      </c>
      <c r="C191" s="610"/>
      <c r="D191" s="610"/>
      <c r="E191" s="610"/>
      <c r="F191" s="103"/>
      <c r="G191" s="103"/>
    </row>
    <row r="192" spans="2:7">
      <c r="B192" s="609" t="s">
        <v>364</v>
      </c>
      <c r="C192" s="610"/>
      <c r="D192" s="610"/>
      <c r="E192" s="610"/>
      <c r="F192" s="103"/>
      <c r="G192" s="103"/>
    </row>
    <row r="193" spans="2:7">
      <c r="B193" s="609" t="s">
        <v>365</v>
      </c>
      <c r="C193" s="610"/>
      <c r="D193" s="610"/>
      <c r="E193" s="610"/>
      <c r="F193" s="103"/>
      <c r="G193" s="103"/>
    </row>
    <row r="194" spans="2:7" ht="15" customHeight="1">
      <c r="B194" s="609"/>
      <c r="C194" s="610"/>
      <c r="D194" s="610"/>
      <c r="E194" s="610"/>
      <c r="F194" s="103"/>
      <c r="G194" s="103"/>
    </row>
    <row r="195" spans="2:7">
      <c r="B195" s="614" t="s">
        <v>126</v>
      </c>
      <c r="C195" s="614"/>
      <c r="D195" s="614"/>
      <c r="E195" s="614"/>
      <c r="F195" s="103"/>
      <c r="G195" s="103"/>
    </row>
    <row r="196" spans="2:7" ht="38.25" customHeight="1">
      <c r="B196" s="609" t="s">
        <v>366</v>
      </c>
      <c r="C196" s="610"/>
      <c r="D196" s="610"/>
      <c r="E196" s="610"/>
      <c r="F196" s="103"/>
      <c r="G196" s="103"/>
    </row>
    <row r="197" spans="2:7" ht="76.5" customHeight="1">
      <c r="B197" s="609" t="s">
        <v>367</v>
      </c>
      <c r="C197" s="610"/>
      <c r="D197" s="610"/>
      <c r="E197" s="610"/>
      <c r="F197" s="103"/>
      <c r="G197" s="103"/>
    </row>
    <row r="198" spans="2:7" ht="87" customHeight="1">
      <c r="B198" s="609" t="s">
        <v>2147</v>
      </c>
      <c r="C198" s="610"/>
      <c r="D198" s="610"/>
      <c r="E198" s="610"/>
      <c r="F198" s="103"/>
      <c r="G198" s="103"/>
    </row>
    <row r="199" spans="2:7" ht="53.25" customHeight="1">
      <c r="B199" s="609" t="s">
        <v>368</v>
      </c>
      <c r="C199" s="610"/>
      <c r="D199" s="610"/>
      <c r="E199" s="610"/>
      <c r="F199" s="103"/>
      <c r="G199" s="103"/>
    </row>
    <row r="200" spans="2:7" ht="72" customHeight="1">
      <c r="B200" s="609" t="s">
        <v>369</v>
      </c>
      <c r="C200" s="610"/>
      <c r="D200" s="610"/>
      <c r="E200" s="610"/>
      <c r="F200" s="103"/>
      <c r="G200" s="103"/>
    </row>
    <row r="201" spans="2:7" ht="88.5" customHeight="1">
      <c r="B201" s="609" t="s">
        <v>370</v>
      </c>
      <c r="C201" s="610"/>
      <c r="D201" s="610"/>
      <c r="E201" s="610"/>
      <c r="F201" s="103"/>
      <c r="G201" s="103"/>
    </row>
    <row r="202" spans="2:7" ht="15" customHeight="1">
      <c r="B202" s="609" t="s">
        <v>371</v>
      </c>
      <c r="C202" s="610"/>
      <c r="D202" s="610"/>
      <c r="E202" s="610"/>
      <c r="F202" s="103"/>
      <c r="G202" s="103"/>
    </row>
    <row r="203" spans="2:7">
      <c r="B203" s="609" t="s">
        <v>267</v>
      </c>
      <c r="C203" s="610"/>
      <c r="D203" s="610"/>
      <c r="E203" s="610"/>
      <c r="F203" s="103"/>
      <c r="G203" s="103"/>
    </row>
    <row r="204" spans="2:7">
      <c r="B204" s="609" t="s">
        <v>372</v>
      </c>
      <c r="C204" s="610"/>
      <c r="D204" s="610"/>
      <c r="E204" s="610"/>
      <c r="F204" s="103"/>
      <c r="G204" s="103"/>
    </row>
    <row r="205" spans="2:7">
      <c r="B205" s="609" t="s">
        <v>373</v>
      </c>
      <c r="C205" s="610"/>
      <c r="D205" s="610"/>
      <c r="E205" s="610"/>
      <c r="F205" s="103"/>
      <c r="G205" s="103"/>
    </row>
    <row r="206" spans="2:7">
      <c r="B206" s="609" t="s">
        <v>374</v>
      </c>
      <c r="C206" s="610"/>
      <c r="D206" s="610"/>
      <c r="E206" s="610"/>
      <c r="F206" s="103"/>
      <c r="G206" s="103"/>
    </row>
    <row r="207" spans="2:7">
      <c r="B207" s="609" t="s">
        <v>375</v>
      </c>
      <c r="C207" s="610"/>
      <c r="D207" s="610"/>
      <c r="E207" s="610"/>
      <c r="F207" s="103"/>
      <c r="G207" s="103"/>
    </row>
    <row r="208" spans="2:7">
      <c r="B208" s="609" t="s">
        <v>376</v>
      </c>
      <c r="C208" s="610"/>
      <c r="D208" s="610"/>
      <c r="E208" s="610"/>
      <c r="F208" s="103"/>
      <c r="G208" s="103"/>
    </row>
    <row r="209" spans="2:7">
      <c r="B209" s="609" t="s">
        <v>262</v>
      </c>
      <c r="C209" s="610"/>
      <c r="D209" s="610"/>
      <c r="E209" s="610"/>
      <c r="F209" s="103"/>
      <c r="G209" s="103"/>
    </row>
    <row r="210" spans="2:7">
      <c r="B210" s="609" t="s">
        <v>377</v>
      </c>
      <c r="C210" s="610"/>
      <c r="D210" s="610"/>
      <c r="E210" s="610"/>
      <c r="F210" s="103"/>
      <c r="G210" s="103"/>
    </row>
    <row r="211" spans="2:7">
      <c r="B211" s="609" t="s">
        <v>378</v>
      </c>
      <c r="C211" s="610"/>
      <c r="D211" s="610"/>
      <c r="E211" s="610"/>
      <c r="F211" s="103"/>
      <c r="G211" s="103"/>
    </row>
    <row r="212" spans="2:7">
      <c r="B212" s="609" t="s">
        <v>379</v>
      </c>
      <c r="C212" s="610"/>
      <c r="D212" s="610"/>
      <c r="E212" s="610"/>
      <c r="F212" s="103"/>
      <c r="G212" s="103"/>
    </row>
    <row r="213" spans="2:7">
      <c r="B213" s="609" t="s">
        <v>380</v>
      </c>
      <c r="C213" s="610"/>
      <c r="D213" s="610"/>
      <c r="E213" s="610"/>
      <c r="F213" s="103"/>
      <c r="G213" s="103"/>
    </row>
    <row r="214" spans="2:7">
      <c r="B214" s="609"/>
      <c r="C214" s="610"/>
      <c r="D214" s="610"/>
      <c r="E214" s="610"/>
      <c r="F214" s="103"/>
      <c r="G214" s="103"/>
    </row>
    <row r="215" spans="2:7" ht="12.75" customHeight="1">
      <c r="B215" s="614" t="s">
        <v>381</v>
      </c>
      <c r="C215" s="614"/>
      <c r="D215" s="614"/>
      <c r="E215" s="614"/>
      <c r="F215" s="103"/>
      <c r="G215" s="103"/>
    </row>
    <row r="216" spans="2:7" ht="50.25" customHeight="1">
      <c r="B216" s="609" t="s">
        <v>382</v>
      </c>
      <c r="C216" s="610"/>
      <c r="D216" s="610"/>
      <c r="E216" s="610"/>
      <c r="F216" s="103"/>
      <c r="G216" s="103"/>
    </row>
    <row r="217" spans="2:7" ht="76.5" customHeight="1">
      <c r="B217" s="609" t="s">
        <v>383</v>
      </c>
      <c r="C217" s="610"/>
      <c r="D217" s="610"/>
      <c r="E217" s="610"/>
      <c r="F217" s="103"/>
      <c r="G217" s="103"/>
    </row>
    <row r="218" spans="2:7" ht="27.75" customHeight="1">
      <c r="B218" s="609" t="s">
        <v>384</v>
      </c>
      <c r="C218" s="610"/>
      <c r="D218" s="610"/>
      <c r="E218" s="610"/>
      <c r="F218" s="103"/>
      <c r="G218" s="103"/>
    </row>
    <row r="219" spans="2:7">
      <c r="B219" s="609" t="s">
        <v>2307</v>
      </c>
      <c r="C219" s="610"/>
      <c r="D219" s="610"/>
      <c r="E219" s="610"/>
      <c r="F219" s="103"/>
      <c r="G219" s="587"/>
    </row>
    <row r="220" spans="2:7" ht="15" customHeight="1">
      <c r="B220" s="609" t="s">
        <v>2308</v>
      </c>
      <c r="C220" s="610"/>
      <c r="D220" s="610"/>
      <c r="E220" s="610"/>
      <c r="F220" s="103"/>
      <c r="G220" s="103"/>
    </row>
    <row r="221" spans="2:7" ht="15" customHeight="1">
      <c r="B221" s="609" t="s">
        <v>385</v>
      </c>
      <c r="C221" s="610"/>
      <c r="D221" s="610"/>
      <c r="E221" s="610"/>
      <c r="F221" s="103"/>
      <c r="G221" s="103"/>
    </row>
    <row r="222" spans="2:7" ht="15" customHeight="1">
      <c r="B222" s="609" t="s">
        <v>2309</v>
      </c>
      <c r="C222" s="610"/>
      <c r="D222" s="610"/>
      <c r="E222" s="610"/>
      <c r="F222" s="103"/>
      <c r="G222" s="103"/>
    </row>
    <row r="223" spans="2:7" ht="15" customHeight="1">
      <c r="B223" s="609" t="s">
        <v>2310</v>
      </c>
      <c r="C223" s="610"/>
      <c r="D223" s="610"/>
      <c r="E223" s="610"/>
      <c r="F223" s="103"/>
      <c r="G223" s="103"/>
    </row>
    <row r="224" spans="2:7" ht="12" customHeight="1">
      <c r="B224" s="609"/>
      <c r="C224" s="610"/>
      <c r="D224" s="610"/>
      <c r="E224" s="610"/>
      <c r="F224" s="103"/>
      <c r="G224" s="103"/>
    </row>
    <row r="225" spans="2:7" ht="15" customHeight="1">
      <c r="B225" s="614" t="s">
        <v>116</v>
      </c>
      <c r="C225" s="614"/>
      <c r="D225" s="614"/>
      <c r="E225" s="614"/>
      <c r="F225" s="103"/>
      <c r="G225" s="103"/>
    </row>
    <row r="226" spans="2:7" ht="40.5" customHeight="1">
      <c r="B226" s="609" t="s">
        <v>386</v>
      </c>
      <c r="C226" s="610"/>
      <c r="D226" s="610"/>
      <c r="E226" s="610"/>
      <c r="F226" s="103"/>
      <c r="G226" s="103"/>
    </row>
    <row r="227" spans="2:7">
      <c r="B227" s="609" t="s">
        <v>387</v>
      </c>
      <c r="C227" s="610"/>
      <c r="D227" s="610"/>
      <c r="E227" s="610"/>
      <c r="F227" s="103"/>
      <c r="G227" s="103"/>
    </row>
    <row r="228" spans="2:7" ht="15" customHeight="1">
      <c r="B228" s="609" t="s">
        <v>388</v>
      </c>
      <c r="C228" s="610"/>
      <c r="D228" s="610"/>
      <c r="E228" s="610"/>
      <c r="F228" s="103"/>
      <c r="G228" s="103"/>
    </row>
    <row r="229" spans="2:7" ht="15" customHeight="1">
      <c r="B229" s="609" t="s">
        <v>389</v>
      </c>
      <c r="C229" s="610"/>
      <c r="D229" s="610"/>
      <c r="E229" s="610"/>
      <c r="F229" s="103"/>
      <c r="G229" s="103"/>
    </row>
    <row r="230" spans="2:7" ht="15" customHeight="1">
      <c r="B230" s="609" t="s">
        <v>390</v>
      </c>
      <c r="C230" s="610"/>
      <c r="D230" s="610"/>
      <c r="E230" s="610"/>
      <c r="F230" s="103"/>
      <c r="G230" s="103"/>
    </row>
    <row r="231" spans="2:7">
      <c r="B231" s="609" t="s">
        <v>391</v>
      </c>
      <c r="C231" s="610"/>
      <c r="D231" s="610"/>
      <c r="E231" s="610"/>
      <c r="F231" s="103"/>
      <c r="G231" s="103"/>
    </row>
    <row r="232" spans="2:7">
      <c r="B232" s="609" t="s">
        <v>392</v>
      </c>
      <c r="C232" s="610"/>
      <c r="D232" s="610"/>
      <c r="E232" s="610"/>
      <c r="F232" s="103"/>
      <c r="G232" s="103"/>
    </row>
    <row r="233" spans="2:7">
      <c r="B233" s="609" t="s">
        <v>393</v>
      </c>
      <c r="C233" s="610"/>
      <c r="D233" s="610"/>
      <c r="E233" s="610"/>
      <c r="F233" s="103"/>
      <c r="G233" s="103"/>
    </row>
    <row r="234" spans="2:7">
      <c r="B234" s="609" t="s">
        <v>394</v>
      </c>
      <c r="C234" s="610"/>
      <c r="D234" s="610"/>
      <c r="E234" s="610"/>
      <c r="F234" s="103"/>
      <c r="G234" s="103"/>
    </row>
    <row r="235" spans="2:7">
      <c r="B235" s="609" t="s">
        <v>395</v>
      </c>
      <c r="C235" s="610"/>
      <c r="D235" s="610"/>
      <c r="E235" s="610"/>
      <c r="F235" s="103"/>
      <c r="G235" s="103"/>
    </row>
    <row r="236" spans="2:7">
      <c r="B236" s="609" t="s">
        <v>396</v>
      </c>
      <c r="C236" s="610"/>
      <c r="D236" s="610"/>
      <c r="E236" s="610"/>
      <c r="F236" s="103"/>
      <c r="G236" s="103"/>
    </row>
    <row r="237" spans="2:7">
      <c r="B237" s="609" t="s">
        <v>397</v>
      </c>
      <c r="C237" s="610"/>
      <c r="D237" s="610"/>
      <c r="E237" s="610"/>
      <c r="F237" s="103"/>
      <c r="G237" s="103"/>
    </row>
    <row r="238" spans="2:7">
      <c r="B238" s="609" t="s">
        <v>398</v>
      </c>
      <c r="C238" s="610"/>
      <c r="D238" s="610"/>
      <c r="E238" s="610"/>
      <c r="F238" s="103"/>
      <c r="G238" s="103"/>
    </row>
    <row r="239" spans="2:7" ht="51" customHeight="1">
      <c r="B239" s="609" t="s">
        <v>399</v>
      </c>
      <c r="C239" s="610"/>
      <c r="D239" s="610"/>
      <c r="E239" s="610"/>
      <c r="F239" s="103"/>
      <c r="G239" s="103"/>
    </row>
    <row r="240" spans="2:7" ht="65.25" customHeight="1">
      <c r="B240" s="609" t="s">
        <v>400</v>
      </c>
      <c r="C240" s="610"/>
      <c r="D240" s="610"/>
      <c r="E240" s="610"/>
      <c r="F240" s="103"/>
      <c r="G240" s="103"/>
    </row>
    <row r="241" spans="2:7" ht="26.25" customHeight="1">
      <c r="B241" s="609"/>
      <c r="C241" s="610"/>
      <c r="D241" s="610"/>
      <c r="E241" s="610"/>
      <c r="F241" s="103"/>
      <c r="G241" s="103"/>
    </row>
    <row r="242" spans="2:7">
      <c r="B242" s="614" t="s">
        <v>401</v>
      </c>
      <c r="C242" s="614"/>
      <c r="D242" s="614"/>
      <c r="E242" s="614"/>
      <c r="F242" s="103"/>
      <c r="G242" s="103"/>
    </row>
    <row r="243" spans="2:7" ht="66" customHeight="1">
      <c r="B243" s="609" t="s">
        <v>402</v>
      </c>
      <c r="C243" s="610"/>
      <c r="D243" s="610"/>
      <c r="E243" s="610"/>
      <c r="F243" s="103"/>
      <c r="G243" s="103"/>
    </row>
    <row r="244" spans="2:7" ht="66.75" customHeight="1">
      <c r="B244" s="609" t="s">
        <v>403</v>
      </c>
      <c r="C244" s="610"/>
      <c r="D244" s="610"/>
      <c r="E244" s="610"/>
      <c r="F244" s="103"/>
      <c r="G244" s="103"/>
    </row>
    <row r="245" spans="2:7" ht="41.25" customHeight="1">
      <c r="B245" s="609" t="s">
        <v>2148</v>
      </c>
      <c r="C245" s="610"/>
      <c r="D245" s="610"/>
      <c r="E245" s="610"/>
      <c r="F245" s="103"/>
      <c r="G245" s="103"/>
    </row>
    <row r="246" spans="2:7" ht="76.5" customHeight="1">
      <c r="B246" s="609" t="s">
        <v>404</v>
      </c>
      <c r="C246" s="610"/>
      <c r="D246" s="610"/>
      <c r="E246" s="610"/>
      <c r="F246" s="103"/>
      <c r="G246" s="103"/>
    </row>
    <row r="247" spans="2:7" ht="53.25" customHeight="1">
      <c r="B247" s="609" t="s">
        <v>405</v>
      </c>
      <c r="C247" s="610"/>
      <c r="D247" s="610"/>
      <c r="E247" s="610"/>
      <c r="F247" s="103"/>
      <c r="G247" s="103"/>
    </row>
    <row r="248" spans="2:7" ht="50.25" customHeight="1">
      <c r="B248" s="609" t="s">
        <v>406</v>
      </c>
      <c r="C248" s="610"/>
      <c r="D248" s="610"/>
      <c r="E248" s="610"/>
      <c r="F248" s="103"/>
      <c r="G248" s="103"/>
    </row>
    <row r="249" spans="2:7" ht="27.75" customHeight="1">
      <c r="B249" s="609" t="s">
        <v>407</v>
      </c>
      <c r="C249" s="610"/>
      <c r="D249" s="610"/>
      <c r="E249" s="610"/>
      <c r="F249" s="103"/>
      <c r="G249" s="103"/>
    </row>
    <row r="250" spans="2:7">
      <c r="B250" s="609" t="s">
        <v>408</v>
      </c>
      <c r="C250" s="610"/>
      <c r="D250" s="610"/>
      <c r="E250" s="610"/>
      <c r="F250" s="103"/>
      <c r="G250" s="103"/>
    </row>
    <row r="251" spans="2:7">
      <c r="B251" s="609" t="s">
        <v>409</v>
      </c>
      <c r="C251" s="610"/>
      <c r="D251" s="610"/>
      <c r="E251" s="610"/>
      <c r="F251" s="103"/>
      <c r="G251" s="103"/>
    </row>
    <row r="252" spans="2:7">
      <c r="B252" s="609" t="s">
        <v>410</v>
      </c>
      <c r="C252" s="610"/>
      <c r="D252" s="610"/>
      <c r="E252" s="610"/>
      <c r="F252" s="103"/>
      <c r="G252" s="103"/>
    </row>
    <row r="253" spans="2:7" ht="27.75" customHeight="1">
      <c r="B253" s="609" t="s">
        <v>411</v>
      </c>
      <c r="C253" s="610"/>
      <c r="D253" s="610"/>
      <c r="E253" s="610"/>
      <c r="F253" s="103"/>
      <c r="G253" s="103"/>
    </row>
    <row r="254" spans="2:7">
      <c r="B254" s="609" t="s">
        <v>412</v>
      </c>
      <c r="C254" s="610"/>
      <c r="D254" s="610"/>
      <c r="E254" s="610"/>
      <c r="F254" s="103"/>
      <c r="G254" s="103"/>
    </row>
    <row r="255" spans="2:7">
      <c r="B255" s="609" t="s">
        <v>413</v>
      </c>
      <c r="C255" s="610"/>
      <c r="D255" s="610"/>
      <c r="E255" s="610"/>
      <c r="F255" s="103"/>
      <c r="G255" s="103"/>
    </row>
    <row r="256" spans="2:7">
      <c r="B256" s="609" t="s">
        <v>414</v>
      </c>
      <c r="C256" s="610"/>
      <c r="D256" s="610"/>
      <c r="E256" s="610"/>
      <c r="F256" s="103"/>
      <c r="G256" s="103"/>
    </row>
    <row r="257" spans="2:7">
      <c r="B257" s="609" t="s">
        <v>415</v>
      </c>
      <c r="C257" s="610"/>
      <c r="D257" s="610"/>
      <c r="E257" s="610"/>
      <c r="F257" s="103"/>
      <c r="G257" s="103"/>
    </row>
    <row r="258" spans="2:7">
      <c r="B258" s="609" t="s">
        <v>416</v>
      </c>
      <c r="C258" s="610"/>
      <c r="D258" s="610"/>
      <c r="E258" s="610"/>
      <c r="F258" s="103"/>
      <c r="G258" s="103"/>
    </row>
    <row r="259" spans="2:7">
      <c r="B259" s="609" t="s">
        <v>417</v>
      </c>
      <c r="C259" s="610"/>
      <c r="D259" s="610"/>
      <c r="E259" s="610"/>
      <c r="F259" s="103"/>
      <c r="G259" s="103"/>
    </row>
    <row r="260" spans="2:7">
      <c r="B260" s="609" t="s">
        <v>418</v>
      </c>
      <c r="C260" s="610"/>
      <c r="D260" s="610"/>
      <c r="E260" s="610"/>
      <c r="F260" s="103"/>
      <c r="G260" s="103"/>
    </row>
    <row r="261" spans="2:7">
      <c r="B261" s="609" t="s">
        <v>419</v>
      </c>
      <c r="C261" s="610"/>
      <c r="D261" s="610"/>
      <c r="E261" s="610"/>
      <c r="F261" s="103"/>
      <c r="G261" s="103"/>
    </row>
    <row r="262" spans="2:7">
      <c r="B262" s="609" t="s">
        <v>420</v>
      </c>
      <c r="C262" s="610"/>
      <c r="D262" s="610"/>
      <c r="E262" s="610"/>
      <c r="F262" s="103"/>
      <c r="G262" s="103"/>
    </row>
    <row r="263" spans="2:7" ht="66.75" customHeight="1">
      <c r="B263" s="609" t="s">
        <v>421</v>
      </c>
      <c r="C263" s="610"/>
      <c r="D263" s="610"/>
      <c r="E263" s="610"/>
      <c r="F263" s="103"/>
      <c r="G263" s="103"/>
    </row>
    <row r="264" spans="2:7">
      <c r="B264" s="609" t="s">
        <v>422</v>
      </c>
      <c r="C264" s="610"/>
      <c r="D264" s="610"/>
      <c r="E264" s="610"/>
      <c r="F264" s="103"/>
      <c r="G264" s="103"/>
    </row>
    <row r="265" spans="2:7" ht="28.5" customHeight="1">
      <c r="B265" s="609" t="s">
        <v>423</v>
      </c>
      <c r="C265" s="610"/>
      <c r="D265" s="610"/>
      <c r="E265" s="610"/>
      <c r="F265" s="103"/>
      <c r="G265" s="103"/>
    </row>
    <row r="266" spans="2:7">
      <c r="B266" s="609"/>
      <c r="C266" s="610"/>
      <c r="D266" s="610"/>
      <c r="E266" s="610"/>
      <c r="F266" s="103"/>
      <c r="G266" s="103"/>
    </row>
    <row r="267" spans="2:7">
      <c r="B267" s="614" t="s">
        <v>424</v>
      </c>
      <c r="C267" s="614"/>
      <c r="D267" s="614"/>
      <c r="E267" s="614"/>
      <c r="F267" s="103"/>
      <c r="G267" s="103"/>
    </row>
    <row r="268" spans="2:7" ht="53.25" customHeight="1">
      <c r="B268" s="609" t="s">
        <v>425</v>
      </c>
      <c r="C268" s="610"/>
      <c r="D268" s="610"/>
      <c r="E268" s="610"/>
      <c r="F268" s="103"/>
      <c r="G268" s="103"/>
    </row>
    <row r="269" spans="2:7" ht="63.75" customHeight="1">
      <c r="B269" s="609" t="s">
        <v>426</v>
      </c>
      <c r="C269" s="610"/>
      <c r="D269" s="610"/>
      <c r="E269" s="610"/>
      <c r="F269" s="103"/>
      <c r="G269" s="103"/>
    </row>
    <row r="270" spans="2:7">
      <c r="B270" s="609" t="s">
        <v>427</v>
      </c>
      <c r="C270" s="610"/>
      <c r="D270" s="610"/>
      <c r="E270" s="610"/>
      <c r="F270" s="103"/>
      <c r="G270" s="103"/>
    </row>
    <row r="271" spans="2:7" ht="16.5" customHeight="1">
      <c r="B271" s="609" t="s">
        <v>428</v>
      </c>
      <c r="C271" s="610"/>
      <c r="D271" s="610"/>
      <c r="E271" s="610"/>
      <c r="F271" s="103"/>
      <c r="G271" s="103"/>
    </row>
    <row r="272" spans="2:7">
      <c r="B272" s="609" t="s">
        <v>429</v>
      </c>
      <c r="C272" s="610"/>
      <c r="D272" s="610"/>
      <c r="E272" s="610"/>
      <c r="F272" s="103"/>
      <c r="G272" s="103"/>
    </row>
    <row r="273" spans="2:7">
      <c r="B273" s="609" t="s">
        <v>430</v>
      </c>
      <c r="C273" s="610"/>
      <c r="D273" s="610"/>
      <c r="E273" s="610"/>
      <c r="F273" s="103"/>
      <c r="G273" s="103"/>
    </row>
    <row r="274" spans="2:7">
      <c r="B274" s="609" t="s">
        <v>431</v>
      </c>
      <c r="C274" s="610"/>
      <c r="D274" s="610"/>
      <c r="E274" s="610"/>
      <c r="F274" s="103"/>
      <c r="G274" s="103"/>
    </row>
    <row r="275" spans="2:7">
      <c r="B275" s="609" t="s">
        <v>432</v>
      </c>
      <c r="C275" s="610"/>
      <c r="D275" s="610"/>
      <c r="E275" s="610"/>
      <c r="F275" s="103"/>
      <c r="G275" s="103"/>
    </row>
    <row r="276" spans="2:7">
      <c r="B276" s="609" t="s">
        <v>433</v>
      </c>
      <c r="C276" s="610"/>
      <c r="D276" s="610"/>
      <c r="E276" s="610"/>
      <c r="F276" s="103"/>
      <c r="G276" s="103"/>
    </row>
    <row r="277" spans="2:7">
      <c r="B277" s="609" t="s">
        <v>434</v>
      </c>
      <c r="C277" s="610"/>
      <c r="D277" s="610"/>
      <c r="E277" s="610"/>
      <c r="F277" s="103"/>
      <c r="G277" s="103"/>
    </row>
    <row r="278" spans="2:7">
      <c r="B278" s="609"/>
      <c r="C278" s="610"/>
      <c r="D278" s="610"/>
      <c r="E278" s="610"/>
      <c r="F278" s="103"/>
      <c r="G278" s="103"/>
    </row>
    <row r="279" spans="2:7">
      <c r="B279" s="614" t="s">
        <v>125</v>
      </c>
      <c r="C279" s="614"/>
      <c r="D279" s="614"/>
      <c r="E279" s="614"/>
      <c r="F279" s="103"/>
      <c r="G279" s="103"/>
    </row>
    <row r="280" spans="2:7" ht="61.5" customHeight="1">
      <c r="B280" s="609" t="s">
        <v>435</v>
      </c>
      <c r="C280" s="610"/>
      <c r="D280" s="610"/>
      <c r="E280" s="610"/>
      <c r="F280" s="103"/>
      <c r="G280" s="103"/>
    </row>
    <row r="281" spans="2:7" ht="75" customHeight="1">
      <c r="B281" s="609" t="s">
        <v>436</v>
      </c>
      <c r="C281" s="610"/>
      <c r="D281" s="610"/>
      <c r="E281" s="610"/>
      <c r="F281" s="103"/>
      <c r="G281" s="103"/>
    </row>
    <row r="282" spans="2:7" ht="73.5" customHeight="1">
      <c r="B282" s="609" t="s">
        <v>437</v>
      </c>
      <c r="C282" s="610"/>
      <c r="D282" s="610"/>
      <c r="E282" s="610"/>
      <c r="F282" s="103"/>
      <c r="G282" s="103"/>
    </row>
    <row r="283" spans="2:7">
      <c r="B283" s="609" t="s">
        <v>328</v>
      </c>
      <c r="C283" s="610"/>
      <c r="D283" s="610"/>
      <c r="E283" s="610"/>
      <c r="F283" s="103"/>
      <c r="G283" s="103"/>
    </row>
    <row r="284" spans="2:7">
      <c r="B284" s="609" t="s">
        <v>438</v>
      </c>
      <c r="C284" s="610"/>
      <c r="D284" s="610"/>
      <c r="E284" s="610"/>
      <c r="F284" s="103"/>
      <c r="G284" s="103"/>
    </row>
    <row r="285" spans="2:7">
      <c r="B285" s="609" t="s">
        <v>439</v>
      </c>
      <c r="C285" s="610"/>
      <c r="D285" s="610"/>
      <c r="E285" s="610"/>
      <c r="F285" s="103"/>
      <c r="G285" s="103"/>
    </row>
    <row r="286" spans="2:7">
      <c r="B286" s="609" t="s">
        <v>440</v>
      </c>
      <c r="C286" s="610"/>
      <c r="D286" s="610"/>
      <c r="E286" s="610"/>
      <c r="F286" s="103"/>
      <c r="G286" s="103"/>
    </row>
    <row r="287" spans="2:7" ht="15" customHeight="1">
      <c r="B287" s="609" t="s">
        <v>257</v>
      </c>
      <c r="C287" s="610"/>
      <c r="D287" s="610"/>
      <c r="E287" s="610"/>
      <c r="F287" s="103"/>
      <c r="G287" s="103"/>
    </row>
    <row r="288" spans="2:7" ht="15" customHeight="1">
      <c r="B288" s="609" t="s">
        <v>441</v>
      </c>
      <c r="C288" s="610"/>
      <c r="D288" s="610"/>
      <c r="E288" s="610"/>
      <c r="F288" s="103"/>
      <c r="G288" s="103"/>
    </row>
    <row r="289" spans="2:7">
      <c r="B289" s="609" t="s">
        <v>442</v>
      </c>
      <c r="C289" s="610"/>
      <c r="D289" s="610"/>
      <c r="E289" s="610"/>
      <c r="F289" s="103"/>
      <c r="G289" s="103"/>
    </row>
    <row r="290" spans="2:7">
      <c r="B290" s="609" t="s">
        <v>443</v>
      </c>
      <c r="C290" s="610"/>
      <c r="D290" s="610"/>
      <c r="E290" s="610"/>
      <c r="F290" s="103"/>
      <c r="G290" s="103"/>
    </row>
    <row r="291" spans="2:7">
      <c r="B291" s="609" t="s">
        <v>444</v>
      </c>
      <c r="C291" s="610"/>
      <c r="D291" s="610"/>
      <c r="E291" s="610"/>
      <c r="F291" s="103"/>
      <c r="G291" s="103"/>
    </row>
    <row r="292" spans="2:7">
      <c r="B292" s="609" t="s">
        <v>445</v>
      </c>
      <c r="C292" s="610"/>
      <c r="D292" s="610"/>
      <c r="E292" s="610"/>
      <c r="F292" s="103"/>
      <c r="G292" s="103"/>
    </row>
    <row r="293" spans="2:7">
      <c r="B293" s="609" t="s">
        <v>446</v>
      </c>
      <c r="C293" s="610"/>
      <c r="D293" s="610"/>
      <c r="E293" s="610"/>
      <c r="F293" s="103"/>
      <c r="G293" s="103"/>
    </row>
    <row r="294" spans="2:7">
      <c r="B294" s="609" t="s">
        <v>447</v>
      </c>
      <c r="C294" s="610"/>
      <c r="D294" s="610"/>
      <c r="E294" s="610"/>
      <c r="F294" s="103"/>
      <c r="G294" s="103"/>
    </row>
    <row r="295" spans="2:7">
      <c r="B295" s="609" t="s">
        <v>448</v>
      </c>
      <c r="C295" s="610"/>
      <c r="D295" s="610"/>
      <c r="E295" s="610"/>
      <c r="F295" s="103"/>
      <c r="G295" s="103"/>
    </row>
    <row r="296" spans="2:7">
      <c r="B296" s="609" t="s">
        <v>449</v>
      </c>
      <c r="C296" s="610"/>
      <c r="D296" s="610"/>
      <c r="E296" s="610"/>
      <c r="F296" s="103"/>
      <c r="G296" s="103"/>
    </row>
    <row r="297" spans="2:7">
      <c r="B297" s="609"/>
      <c r="C297" s="610"/>
      <c r="D297" s="610"/>
      <c r="E297" s="610"/>
      <c r="F297" s="103"/>
      <c r="G297" s="103"/>
    </row>
    <row r="298" spans="2:7">
      <c r="B298" s="614" t="s">
        <v>450</v>
      </c>
      <c r="C298" s="614"/>
      <c r="D298" s="614"/>
      <c r="E298" s="614"/>
      <c r="F298" s="103"/>
      <c r="G298" s="103"/>
    </row>
    <row r="299" spans="2:7" ht="61.5" customHeight="1">
      <c r="B299" s="609" t="s">
        <v>451</v>
      </c>
      <c r="C299" s="610"/>
      <c r="D299" s="610"/>
      <c r="E299" s="610"/>
      <c r="F299" s="103"/>
      <c r="G299" s="103"/>
    </row>
    <row r="300" spans="2:7" ht="49.5" customHeight="1">
      <c r="B300" s="609" t="s">
        <v>452</v>
      </c>
      <c r="C300" s="610"/>
      <c r="D300" s="610"/>
      <c r="E300" s="610"/>
      <c r="F300" s="103"/>
      <c r="G300" s="103"/>
    </row>
    <row r="301" spans="2:7" ht="99" customHeight="1">
      <c r="B301" s="609" t="s">
        <v>453</v>
      </c>
      <c r="C301" s="610"/>
      <c r="D301" s="610"/>
      <c r="E301" s="610"/>
      <c r="F301" s="103"/>
      <c r="G301" s="103"/>
    </row>
    <row r="302" spans="2:7" ht="60.75" customHeight="1">
      <c r="B302" s="609" t="s">
        <v>454</v>
      </c>
      <c r="C302" s="610"/>
      <c r="D302" s="610"/>
      <c r="E302" s="610"/>
      <c r="F302" s="103"/>
      <c r="G302" s="103"/>
    </row>
    <row r="303" spans="2:7" ht="61.5" customHeight="1">
      <c r="B303" s="609" t="s">
        <v>455</v>
      </c>
      <c r="C303" s="610"/>
      <c r="D303" s="610"/>
      <c r="E303" s="610"/>
      <c r="F303" s="103"/>
      <c r="G303" s="103"/>
    </row>
    <row r="304" spans="2:7" ht="51.75" customHeight="1">
      <c r="B304" s="609" t="s">
        <v>456</v>
      </c>
      <c r="C304" s="610"/>
      <c r="D304" s="610"/>
      <c r="E304" s="610"/>
      <c r="F304" s="103"/>
      <c r="G304" s="103"/>
    </row>
    <row r="305" spans="2:7" ht="36" customHeight="1">
      <c r="B305" s="609" t="s">
        <v>457</v>
      </c>
      <c r="C305" s="610"/>
      <c r="D305" s="610"/>
      <c r="E305" s="610"/>
      <c r="F305" s="103"/>
      <c r="G305" s="103"/>
    </row>
    <row r="306" spans="2:7" ht="72.75" customHeight="1">
      <c r="B306" s="609" t="s">
        <v>458</v>
      </c>
      <c r="C306" s="610"/>
      <c r="D306" s="610"/>
      <c r="E306" s="610"/>
      <c r="F306" s="103"/>
      <c r="G306" s="103"/>
    </row>
    <row r="307" spans="2:7">
      <c r="B307" s="609" t="s">
        <v>459</v>
      </c>
      <c r="C307" s="610"/>
      <c r="D307" s="610"/>
      <c r="E307" s="610"/>
      <c r="F307" s="103"/>
      <c r="G307" s="103"/>
    </row>
    <row r="308" spans="2:7" ht="17.25" customHeight="1">
      <c r="B308" s="609" t="s">
        <v>460</v>
      </c>
      <c r="C308" s="610"/>
      <c r="D308" s="610"/>
      <c r="E308" s="610"/>
      <c r="F308" s="103"/>
      <c r="G308" s="103"/>
    </row>
    <row r="309" spans="2:7">
      <c r="B309" s="609" t="s">
        <v>461</v>
      </c>
      <c r="C309" s="610"/>
      <c r="D309" s="610"/>
      <c r="E309" s="610"/>
      <c r="F309" s="103"/>
      <c r="G309" s="103"/>
    </row>
    <row r="310" spans="2:7" ht="15" customHeight="1">
      <c r="B310" s="609" t="s">
        <v>462</v>
      </c>
      <c r="C310" s="610"/>
      <c r="D310" s="610"/>
      <c r="E310" s="610"/>
      <c r="F310" s="103"/>
      <c r="G310" s="103"/>
    </row>
    <row r="311" spans="2:7">
      <c r="B311" s="609" t="s">
        <v>463</v>
      </c>
      <c r="C311" s="610"/>
      <c r="D311" s="610"/>
      <c r="E311" s="610"/>
      <c r="F311" s="103"/>
      <c r="G311" s="103"/>
    </row>
    <row r="312" spans="2:7" ht="15" customHeight="1">
      <c r="B312" s="609" t="s">
        <v>464</v>
      </c>
      <c r="C312" s="610"/>
      <c r="D312" s="610"/>
      <c r="E312" s="610"/>
      <c r="F312" s="103"/>
      <c r="G312" s="103"/>
    </row>
    <row r="313" spans="2:7" ht="15" customHeight="1">
      <c r="B313" s="609" t="s">
        <v>465</v>
      </c>
      <c r="C313" s="610"/>
      <c r="D313" s="610"/>
      <c r="E313" s="610"/>
      <c r="F313" s="103"/>
      <c r="G313" s="103"/>
    </row>
    <row r="314" spans="2:7">
      <c r="B314" s="609"/>
      <c r="C314" s="610"/>
      <c r="D314" s="610"/>
      <c r="E314" s="610"/>
      <c r="F314" s="103"/>
      <c r="G314" s="103"/>
    </row>
    <row r="315" spans="2:7">
      <c r="B315" s="614" t="s">
        <v>466</v>
      </c>
      <c r="C315" s="614"/>
      <c r="D315" s="614"/>
      <c r="E315" s="614"/>
      <c r="F315" s="103"/>
      <c r="G315" s="103"/>
    </row>
    <row r="316" spans="2:7" ht="39" customHeight="1">
      <c r="B316" s="609" t="s">
        <v>467</v>
      </c>
      <c r="C316" s="610"/>
      <c r="D316" s="610"/>
      <c r="E316" s="610"/>
      <c r="F316" s="103"/>
      <c r="G316" s="103"/>
    </row>
    <row r="317" spans="2:7">
      <c r="B317" s="609" t="s">
        <v>468</v>
      </c>
      <c r="C317" s="610"/>
      <c r="D317" s="610"/>
      <c r="E317" s="610"/>
      <c r="F317" s="103"/>
      <c r="G317" s="103"/>
    </row>
    <row r="318" spans="2:7">
      <c r="B318" s="609" t="s">
        <v>469</v>
      </c>
      <c r="C318" s="610"/>
      <c r="D318" s="610"/>
      <c r="E318" s="610"/>
      <c r="F318" s="103"/>
      <c r="G318" s="103"/>
    </row>
    <row r="319" spans="2:7">
      <c r="B319" s="609" t="s">
        <v>470</v>
      </c>
      <c r="C319" s="610"/>
      <c r="D319" s="610"/>
      <c r="E319" s="610"/>
      <c r="F319" s="103"/>
      <c r="G319" s="103"/>
    </row>
    <row r="320" spans="2:7" ht="15" customHeight="1">
      <c r="B320" s="609" t="s">
        <v>471</v>
      </c>
      <c r="C320" s="610"/>
      <c r="D320" s="610"/>
      <c r="E320" s="610"/>
      <c r="F320" s="103"/>
      <c r="G320" s="103"/>
    </row>
    <row r="321" spans="2:7">
      <c r="B321" s="609" t="s">
        <v>472</v>
      </c>
      <c r="C321" s="610"/>
      <c r="D321" s="610"/>
      <c r="E321" s="610"/>
      <c r="F321" s="103"/>
      <c r="G321" s="103"/>
    </row>
    <row r="322" spans="2:7">
      <c r="B322" s="609" t="s">
        <v>473</v>
      </c>
      <c r="C322" s="610"/>
      <c r="D322" s="610"/>
      <c r="E322" s="610"/>
      <c r="F322" s="103"/>
      <c r="G322" s="103"/>
    </row>
    <row r="323" spans="2:7" ht="15" customHeight="1">
      <c r="B323" s="609" t="s">
        <v>474</v>
      </c>
      <c r="C323" s="610"/>
      <c r="D323" s="610"/>
      <c r="E323" s="610"/>
      <c r="F323" s="103"/>
      <c r="G323" s="103"/>
    </row>
    <row r="324" spans="2:7" ht="15" customHeight="1">
      <c r="B324" s="609" t="s">
        <v>475</v>
      </c>
      <c r="C324" s="610"/>
      <c r="D324" s="610"/>
      <c r="E324" s="610"/>
      <c r="F324" s="103"/>
      <c r="G324" s="103"/>
    </row>
    <row r="325" spans="2:7" ht="39.75" customHeight="1">
      <c r="B325" s="609" t="s">
        <v>476</v>
      </c>
      <c r="C325" s="610"/>
      <c r="D325" s="610"/>
      <c r="E325" s="610"/>
      <c r="F325" s="103"/>
      <c r="G325" s="103"/>
    </row>
    <row r="326" spans="2:7" ht="74.25" customHeight="1">
      <c r="B326" s="609" t="s">
        <v>477</v>
      </c>
      <c r="C326" s="610"/>
      <c r="D326" s="610"/>
      <c r="E326" s="610"/>
      <c r="F326" s="103"/>
      <c r="G326" s="103"/>
    </row>
    <row r="327" spans="2:7">
      <c r="B327" s="609" t="s">
        <v>328</v>
      </c>
      <c r="C327" s="610"/>
      <c r="D327" s="610"/>
      <c r="E327" s="610"/>
      <c r="F327" s="103"/>
      <c r="G327" s="103"/>
    </row>
    <row r="328" spans="2:7" ht="14.25" customHeight="1">
      <c r="B328" s="609" t="s">
        <v>478</v>
      </c>
      <c r="C328" s="610"/>
      <c r="D328" s="610"/>
      <c r="E328" s="610"/>
      <c r="F328" s="103"/>
      <c r="G328" s="103"/>
    </row>
    <row r="329" spans="2:7" ht="15" customHeight="1">
      <c r="B329" s="609" t="s">
        <v>479</v>
      </c>
      <c r="C329" s="610"/>
      <c r="D329" s="610"/>
      <c r="E329" s="610"/>
      <c r="F329" s="103"/>
      <c r="G329" s="103"/>
    </row>
    <row r="330" spans="2:7" ht="15" customHeight="1">
      <c r="B330" s="609" t="s">
        <v>480</v>
      </c>
      <c r="C330" s="610"/>
      <c r="D330" s="610"/>
      <c r="E330" s="610"/>
      <c r="F330" s="103"/>
      <c r="G330" s="103"/>
    </row>
    <row r="331" spans="2:7">
      <c r="B331" s="609" t="s">
        <v>262</v>
      </c>
      <c r="C331" s="610"/>
      <c r="D331" s="610"/>
      <c r="E331" s="610"/>
      <c r="F331" s="103"/>
      <c r="G331" s="103"/>
    </row>
    <row r="332" spans="2:7">
      <c r="B332" s="609" t="s">
        <v>334</v>
      </c>
      <c r="C332" s="610"/>
      <c r="D332" s="610"/>
      <c r="E332" s="610"/>
      <c r="F332" s="103"/>
      <c r="G332" s="103"/>
    </row>
    <row r="333" spans="2:7">
      <c r="B333" s="609" t="s">
        <v>481</v>
      </c>
      <c r="C333" s="610"/>
      <c r="D333" s="610"/>
      <c r="E333" s="610"/>
      <c r="F333" s="103"/>
      <c r="G333" s="103"/>
    </row>
    <row r="334" spans="2:7">
      <c r="B334" s="609" t="s">
        <v>482</v>
      </c>
      <c r="C334" s="610"/>
      <c r="D334" s="610"/>
      <c r="E334" s="610"/>
      <c r="F334" s="103"/>
      <c r="G334" s="103"/>
    </row>
    <row r="335" spans="2:7">
      <c r="B335" s="609" t="s">
        <v>483</v>
      </c>
      <c r="C335" s="610"/>
      <c r="D335" s="610"/>
      <c r="E335" s="610"/>
      <c r="F335" s="103"/>
      <c r="G335" s="103"/>
    </row>
    <row r="336" spans="2:7">
      <c r="B336" s="609" t="s">
        <v>264</v>
      </c>
      <c r="C336" s="610"/>
      <c r="D336" s="610"/>
      <c r="E336" s="610"/>
      <c r="F336" s="103"/>
      <c r="G336" s="103"/>
    </row>
    <row r="337" spans="2:7">
      <c r="B337" s="609" t="s">
        <v>484</v>
      </c>
      <c r="C337" s="610"/>
      <c r="D337" s="610"/>
      <c r="E337" s="610"/>
      <c r="F337" s="103"/>
      <c r="G337" s="103"/>
    </row>
    <row r="338" spans="2:7">
      <c r="B338" s="609" t="s">
        <v>485</v>
      </c>
      <c r="C338" s="610"/>
      <c r="D338" s="610"/>
      <c r="E338" s="610"/>
      <c r="F338" s="103"/>
      <c r="G338" s="103"/>
    </row>
    <row r="339" spans="2:7">
      <c r="B339" s="101" t="s">
        <v>486</v>
      </c>
      <c r="C339" s="6"/>
      <c r="D339" s="6"/>
      <c r="E339" s="6"/>
      <c r="F339" s="103"/>
      <c r="G339" s="103"/>
    </row>
    <row r="340" spans="2:7">
      <c r="B340" s="101" t="s">
        <v>486</v>
      </c>
      <c r="C340" s="6"/>
      <c r="D340" s="6"/>
      <c r="E340" s="6"/>
      <c r="F340" s="103"/>
      <c r="G340" s="103"/>
    </row>
    <row r="341" spans="2:7">
      <c r="B341" s="101" t="s">
        <v>487</v>
      </c>
      <c r="C341" s="6"/>
      <c r="D341" s="6"/>
      <c r="E341" s="6"/>
      <c r="F341" s="103"/>
      <c r="G341" s="103"/>
    </row>
  </sheetData>
  <sheetProtection algorithmName="SHA-512" hashValue="FLfccggJ/qGwCFJ9adCa6tOh1vyWx5rXi7HJhs4VJZpxjkMbLpf2p6AJm/UxaiEXrRPogppvpajnLXunZyBj5A==" saltValue="17TYs2KTkIVnqT7iZ3q7gA==" spinCount="100000" sheet="1" objects="1" scenarios="1" formatCells="0" formatColumns="0" formatRows="0"/>
  <mergeCells count="333">
    <mergeCell ref="G13:M13"/>
    <mergeCell ref="B329:E329"/>
    <mergeCell ref="B330:E330"/>
    <mergeCell ref="B323:E323"/>
    <mergeCell ref="B324:E324"/>
    <mergeCell ref="B325:E325"/>
    <mergeCell ref="B326:E326"/>
    <mergeCell ref="B327:E327"/>
    <mergeCell ref="B328:E328"/>
    <mergeCell ref="B317:E317"/>
    <mergeCell ref="B318:E318"/>
    <mergeCell ref="B319:E319"/>
    <mergeCell ref="B320:E320"/>
    <mergeCell ref="B321:E321"/>
    <mergeCell ref="B322:E322"/>
    <mergeCell ref="B311:E311"/>
    <mergeCell ref="B312:E312"/>
    <mergeCell ref="B313:E313"/>
    <mergeCell ref="B314:E314"/>
    <mergeCell ref="B315:E315"/>
    <mergeCell ref="B316:E316"/>
    <mergeCell ref="B305:E305"/>
    <mergeCell ref="B306:E306"/>
    <mergeCell ref="B307:E307"/>
    <mergeCell ref="B308:E308"/>
    <mergeCell ref="B309:E309"/>
    <mergeCell ref="B310:E310"/>
    <mergeCell ref="B299:E299"/>
    <mergeCell ref="B300:E300"/>
    <mergeCell ref="B301:E301"/>
    <mergeCell ref="B302:E302"/>
    <mergeCell ref="B303:E303"/>
    <mergeCell ref="B304:E304"/>
    <mergeCell ref="B293:E293"/>
    <mergeCell ref="B294:E294"/>
    <mergeCell ref="B295:E295"/>
    <mergeCell ref="B296:E296"/>
    <mergeCell ref="B297:E297"/>
    <mergeCell ref="B298:E298"/>
    <mergeCell ref="B287:E287"/>
    <mergeCell ref="B288:E288"/>
    <mergeCell ref="B289:E289"/>
    <mergeCell ref="B290:E290"/>
    <mergeCell ref="B291:E291"/>
    <mergeCell ref="B292:E292"/>
    <mergeCell ref="B281:E281"/>
    <mergeCell ref="B282:E282"/>
    <mergeCell ref="B283:E283"/>
    <mergeCell ref="B284:E284"/>
    <mergeCell ref="B285:E285"/>
    <mergeCell ref="B286:E286"/>
    <mergeCell ref="B275:E275"/>
    <mergeCell ref="B276:E276"/>
    <mergeCell ref="B277:E277"/>
    <mergeCell ref="B278:E278"/>
    <mergeCell ref="B279:E279"/>
    <mergeCell ref="B280:E280"/>
    <mergeCell ref="B269:E269"/>
    <mergeCell ref="B270:E270"/>
    <mergeCell ref="B271:E271"/>
    <mergeCell ref="B272:E272"/>
    <mergeCell ref="B273:E273"/>
    <mergeCell ref="B274:E274"/>
    <mergeCell ref="B263:E263"/>
    <mergeCell ref="B264:E264"/>
    <mergeCell ref="B265:E265"/>
    <mergeCell ref="B266:E266"/>
    <mergeCell ref="B267:E267"/>
    <mergeCell ref="B268:E268"/>
    <mergeCell ref="B257:E257"/>
    <mergeCell ref="B258:E258"/>
    <mergeCell ref="B259:E259"/>
    <mergeCell ref="B260:E260"/>
    <mergeCell ref="B261:E261"/>
    <mergeCell ref="B262:E262"/>
    <mergeCell ref="B251:E251"/>
    <mergeCell ref="B252:E252"/>
    <mergeCell ref="B253:E253"/>
    <mergeCell ref="B254:E254"/>
    <mergeCell ref="B255:E255"/>
    <mergeCell ref="B256:E256"/>
    <mergeCell ref="B245:E245"/>
    <mergeCell ref="B246:E246"/>
    <mergeCell ref="B247:E247"/>
    <mergeCell ref="B248:E248"/>
    <mergeCell ref="B249:E249"/>
    <mergeCell ref="B250:E250"/>
    <mergeCell ref="B239:E239"/>
    <mergeCell ref="B240:E240"/>
    <mergeCell ref="B241:E241"/>
    <mergeCell ref="B242:E242"/>
    <mergeCell ref="B243:E243"/>
    <mergeCell ref="B244:E244"/>
    <mergeCell ref="B233:E233"/>
    <mergeCell ref="B234:E234"/>
    <mergeCell ref="B235:E235"/>
    <mergeCell ref="B236:E236"/>
    <mergeCell ref="B237:E237"/>
    <mergeCell ref="B238:E238"/>
    <mergeCell ref="B227:E227"/>
    <mergeCell ref="B228:E228"/>
    <mergeCell ref="B229:E229"/>
    <mergeCell ref="B230:E230"/>
    <mergeCell ref="B231:E231"/>
    <mergeCell ref="B232:E232"/>
    <mergeCell ref="B221:E221"/>
    <mergeCell ref="B222:E222"/>
    <mergeCell ref="B223:E223"/>
    <mergeCell ref="B224:E224"/>
    <mergeCell ref="B225:E225"/>
    <mergeCell ref="B226:E226"/>
    <mergeCell ref="B215:E215"/>
    <mergeCell ref="B216:E216"/>
    <mergeCell ref="B217:E217"/>
    <mergeCell ref="B218:E218"/>
    <mergeCell ref="B219:E219"/>
    <mergeCell ref="B220:E220"/>
    <mergeCell ref="B209:E209"/>
    <mergeCell ref="B210:E210"/>
    <mergeCell ref="B211:E211"/>
    <mergeCell ref="B212:E212"/>
    <mergeCell ref="B213:E213"/>
    <mergeCell ref="B214:E214"/>
    <mergeCell ref="B203:E203"/>
    <mergeCell ref="B204:E204"/>
    <mergeCell ref="B205:E205"/>
    <mergeCell ref="B206:E206"/>
    <mergeCell ref="B207:E207"/>
    <mergeCell ref="B208:E208"/>
    <mergeCell ref="B197:E197"/>
    <mergeCell ref="B198:E198"/>
    <mergeCell ref="B199:E199"/>
    <mergeCell ref="B200:E200"/>
    <mergeCell ref="B201:E201"/>
    <mergeCell ref="B202:E202"/>
    <mergeCell ref="B191:E191"/>
    <mergeCell ref="B192:E192"/>
    <mergeCell ref="B193:E193"/>
    <mergeCell ref="B194:E194"/>
    <mergeCell ref="B195:E195"/>
    <mergeCell ref="B196:E196"/>
    <mergeCell ref="B185:E185"/>
    <mergeCell ref="B186:E186"/>
    <mergeCell ref="B187:E187"/>
    <mergeCell ref="B188:E188"/>
    <mergeCell ref="B189:E189"/>
    <mergeCell ref="B190:E190"/>
    <mergeCell ref="B179:E179"/>
    <mergeCell ref="B180:E180"/>
    <mergeCell ref="B181:E181"/>
    <mergeCell ref="B182:E182"/>
    <mergeCell ref="B183:E183"/>
    <mergeCell ref="B184:E184"/>
    <mergeCell ref="B173:E173"/>
    <mergeCell ref="B174:E174"/>
    <mergeCell ref="B175:E175"/>
    <mergeCell ref="B176:E176"/>
    <mergeCell ref="B177:E177"/>
    <mergeCell ref="B178:E178"/>
    <mergeCell ref="B167:E167"/>
    <mergeCell ref="B168:E168"/>
    <mergeCell ref="B169:E169"/>
    <mergeCell ref="B170:E170"/>
    <mergeCell ref="B171:E171"/>
    <mergeCell ref="B172:E172"/>
    <mergeCell ref="B161:E161"/>
    <mergeCell ref="B162:E162"/>
    <mergeCell ref="B163:E163"/>
    <mergeCell ref="B164:E164"/>
    <mergeCell ref="B165:E165"/>
    <mergeCell ref="B166:E166"/>
    <mergeCell ref="B155:E155"/>
    <mergeCell ref="B156:E156"/>
    <mergeCell ref="B157:E157"/>
    <mergeCell ref="B158:E158"/>
    <mergeCell ref="B159:E159"/>
    <mergeCell ref="B160:E160"/>
    <mergeCell ref="B149:E149"/>
    <mergeCell ref="B150:E150"/>
    <mergeCell ref="B151:E151"/>
    <mergeCell ref="B152:E152"/>
    <mergeCell ref="B153:E153"/>
    <mergeCell ref="B154:E154"/>
    <mergeCell ref="B143:E143"/>
    <mergeCell ref="B144:E144"/>
    <mergeCell ref="B145:E145"/>
    <mergeCell ref="B146:E146"/>
    <mergeCell ref="B147:E147"/>
    <mergeCell ref="B148:E148"/>
    <mergeCell ref="B137:E137"/>
    <mergeCell ref="B138:E138"/>
    <mergeCell ref="B139:E139"/>
    <mergeCell ref="B140:E140"/>
    <mergeCell ref="B141:E141"/>
    <mergeCell ref="B142:E142"/>
    <mergeCell ref="B131:E131"/>
    <mergeCell ref="B132:E132"/>
    <mergeCell ref="B133:E133"/>
    <mergeCell ref="B134:E134"/>
    <mergeCell ref="B135:E135"/>
    <mergeCell ref="B136:E136"/>
    <mergeCell ref="B125:E125"/>
    <mergeCell ref="B126:E126"/>
    <mergeCell ref="B127:E127"/>
    <mergeCell ref="B128:E128"/>
    <mergeCell ref="B129:E129"/>
    <mergeCell ref="B130:E130"/>
    <mergeCell ref="B119:E119"/>
    <mergeCell ref="B120:E120"/>
    <mergeCell ref="B121:E121"/>
    <mergeCell ref="B122:E122"/>
    <mergeCell ref="B123:E123"/>
    <mergeCell ref="B124:E124"/>
    <mergeCell ref="B113:E113"/>
    <mergeCell ref="B114:E114"/>
    <mergeCell ref="B115:E115"/>
    <mergeCell ref="B116:E116"/>
    <mergeCell ref="B117:E117"/>
    <mergeCell ref="B118:E118"/>
    <mergeCell ref="B107:E107"/>
    <mergeCell ref="B108:E108"/>
    <mergeCell ref="B109:E109"/>
    <mergeCell ref="B110:E110"/>
    <mergeCell ref="B111:E111"/>
    <mergeCell ref="B112:E112"/>
    <mergeCell ref="B101:E101"/>
    <mergeCell ref="B102:E102"/>
    <mergeCell ref="B103:E103"/>
    <mergeCell ref="B104:E104"/>
    <mergeCell ref="B105:E105"/>
    <mergeCell ref="B106:E106"/>
    <mergeCell ref="B95:E95"/>
    <mergeCell ref="B96:E96"/>
    <mergeCell ref="B97:E97"/>
    <mergeCell ref="B98:E98"/>
    <mergeCell ref="B99:E99"/>
    <mergeCell ref="B100:E100"/>
    <mergeCell ref="B89:E89"/>
    <mergeCell ref="B90:E90"/>
    <mergeCell ref="B91:E91"/>
    <mergeCell ref="B92:E92"/>
    <mergeCell ref="B93:E93"/>
    <mergeCell ref="B94:E94"/>
    <mergeCell ref="B83:E83"/>
    <mergeCell ref="B84:E84"/>
    <mergeCell ref="B85:E85"/>
    <mergeCell ref="B86:E86"/>
    <mergeCell ref="B87:E87"/>
    <mergeCell ref="B88:E88"/>
    <mergeCell ref="B77:E77"/>
    <mergeCell ref="B78:E78"/>
    <mergeCell ref="B79:E79"/>
    <mergeCell ref="B80:E80"/>
    <mergeCell ref="B81:E81"/>
    <mergeCell ref="B82:E82"/>
    <mergeCell ref="B71:E71"/>
    <mergeCell ref="B72:E72"/>
    <mergeCell ref="B73:E73"/>
    <mergeCell ref="B74:E74"/>
    <mergeCell ref="B75:E75"/>
    <mergeCell ref="B76:E76"/>
    <mergeCell ref="B65:E65"/>
    <mergeCell ref="B66:E66"/>
    <mergeCell ref="B67:E67"/>
    <mergeCell ref="B68:E68"/>
    <mergeCell ref="B69:E69"/>
    <mergeCell ref="B70:E70"/>
    <mergeCell ref="B59:E59"/>
    <mergeCell ref="B60:E60"/>
    <mergeCell ref="B61:E61"/>
    <mergeCell ref="B62:E62"/>
    <mergeCell ref="B63:E63"/>
    <mergeCell ref="B64:E64"/>
    <mergeCell ref="B53:E53"/>
    <mergeCell ref="B54:E54"/>
    <mergeCell ref="B55:E55"/>
    <mergeCell ref="B56:E56"/>
    <mergeCell ref="B57:E57"/>
    <mergeCell ref="B58:E58"/>
    <mergeCell ref="B47:E47"/>
    <mergeCell ref="B48:E48"/>
    <mergeCell ref="B49:E49"/>
    <mergeCell ref="B50:E50"/>
    <mergeCell ref="B51:E51"/>
    <mergeCell ref="B52:E52"/>
    <mergeCell ref="B34:E34"/>
    <mergeCell ref="B22:E22"/>
    <mergeCell ref="B23:E23"/>
    <mergeCell ref="B24:E24"/>
    <mergeCell ref="B331:E331"/>
    <mergeCell ref="B332:E332"/>
    <mergeCell ref="B333:E333"/>
    <mergeCell ref="B31:E31"/>
    <mergeCell ref="B32:E32"/>
    <mergeCell ref="B28:E28"/>
    <mergeCell ref="B29:E29"/>
    <mergeCell ref="B30:E30"/>
    <mergeCell ref="B41:E41"/>
    <mergeCell ref="B42:E42"/>
    <mergeCell ref="B43:E43"/>
    <mergeCell ref="B44:E44"/>
    <mergeCell ref="B45:E45"/>
    <mergeCell ref="B46:E46"/>
    <mergeCell ref="B35:E35"/>
    <mergeCell ref="B36:E36"/>
    <mergeCell ref="B37:E37"/>
    <mergeCell ref="B38:E38"/>
    <mergeCell ref="B39:E39"/>
    <mergeCell ref="B40:E40"/>
    <mergeCell ref="B334:E334"/>
    <mergeCell ref="B335:E335"/>
    <mergeCell ref="B336:E336"/>
    <mergeCell ref="B337:E337"/>
    <mergeCell ref="B338:E338"/>
    <mergeCell ref="B1:E1"/>
    <mergeCell ref="B5:E5"/>
    <mergeCell ref="B6:E6"/>
    <mergeCell ref="B7:E7"/>
    <mergeCell ref="B14:E14"/>
    <mergeCell ref="B15:E15"/>
    <mergeCell ref="B16:E16"/>
    <mergeCell ref="B17:E17"/>
    <mergeCell ref="B18:E18"/>
    <mergeCell ref="B8:E8"/>
    <mergeCell ref="B12:E12"/>
    <mergeCell ref="B13:E13"/>
    <mergeCell ref="B25:E25"/>
    <mergeCell ref="B26:E26"/>
    <mergeCell ref="B27:E27"/>
    <mergeCell ref="B19:E19"/>
    <mergeCell ref="B20:E20"/>
    <mergeCell ref="B21:E21"/>
    <mergeCell ref="B33:E33"/>
  </mergeCells>
  <pageMargins left="1.1811023622047245" right="0.39370078740157483" top="0.39370078740157483" bottom="0.39370078740157483" header="0.39370078740157483" footer="0.19685039370078741"/>
  <pageSetup paperSize="9" scale="90" orientation="portrait" r:id="rId1"/>
  <headerFooter>
    <oddFooter>&amp;L&amp;9&amp;K00-034Opći uvjeti uz troškovnik&amp;R&amp;9&amp;K00-040str. &amp;P /&amp;N</oddFooter>
  </headerFooter>
  <rowBreaks count="7" manualBreakCount="7">
    <brk id="35" max="5" man="1"/>
    <brk id="91" max="5" man="1"/>
    <brk id="121" max="5" man="1"/>
    <brk id="162" max="5" man="1"/>
    <brk id="189" max="5" man="1"/>
    <brk id="217" max="5" man="1"/>
    <brk id="248" max="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1061"/>
  <sheetViews>
    <sheetView view="pageBreakPreview" zoomScale="70" zoomScaleNormal="100" zoomScaleSheetLayoutView="70" workbookViewId="0">
      <pane ySplit="3" topLeftCell="A1033" activePane="bottomLeft" state="frozen"/>
      <selection pane="bottomLeft" activeCell="H1049" sqref="H1049"/>
    </sheetView>
  </sheetViews>
  <sheetFormatPr defaultColWidth="8.73046875" defaultRowHeight="12.75"/>
  <cols>
    <col min="1" max="1" width="6.1328125" style="110" customWidth="1"/>
    <col min="2" max="2" width="51.3984375" style="121" customWidth="1"/>
    <col min="3" max="3" width="5.59765625" style="2" customWidth="1"/>
    <col min="4" max="4" width="10.1328125" style="131" bestFit="1" customWidth="1"/>
    <col min="5" max="5" width="9.86328125" style="2" customWidth="1"/>
    <col min="6" max="6" width="14" style="131" customWidth="1"/>
    <col min="7" max="16384" width="8.73046875" style="3"/>
  </cols>
  <sheetData>
    <row r="1" spans="1:14" s="109" customFormat="1" ht="18" customHeight="1">
      <c r="A1" s="617" t="s">
        <v>498</v>
      </c>
      <c r="B1" s="618"/>
      <c r="C1" s="618"/>
      <c r="D1" s="618"/>
      <c r="E1" s="618"/>
      <c r="F1" s="618"/>
      <c r="G1" s="618"/>
      <c r="H1" s="108"/>
    </row>
    <row r="2" spans="1:14" ht="6" customHeight="1" thickBot="1">
      <c r="B2" s="111"/>
      <c r="C2" s="5"/>
      <c r="D2" s="112"/>
      <c r="E2" s="9"/>
      <c r="F2" s="9"/>
    </row>
    <row r="3" spans="1:14" s="119" customFormat="1" ht="25.9" customHeight="1" thickBot="1">
      <c r="A3" s="113" t="s">
        <v>0</v>
      </c>
      <c r="B3" s="114" t="s">
        <v>1</v>
      </c>
      <c r="C3" s="115" t="s">
        <v>9</v>
      </c>
      <c r="D3" s="116" t="s">
        <v>8</v>
      </c>
      <c r="E3" s="117" t="s">
        <v>129</v>
      </c>
      <c r="F3" s="118" t="s">
        <v>97</v>
      </c>
      <c r="G3" s="620"/>
      <c r="H3" s="621"/>
      <c r="I3" s="621"/>
      <c r="J3" s="621"/>
      <c r="K3" s="621"/>
      <c r="L3" s="621"/>
      <c r="M3" s="621"/>
      <c r="N3" s="621"/>
    </row>
    <row r="4" spans="1:14" ht="9.75" customHeight="1">
      <c r="A4" s="120"/>
      <c r="C4" s="3"/>
      <c r="D4" s="122"/>
      <c r="F4" s="3"/>
      <c r="G4" s="621"/>
      <c r="H4" s="621"/>
      <c r="I4" s="621"/>
      <c r="J4" s="621"/>
      <c r="K4" s="621"/>
      <c r="L4" s="621"/>
      <c r="M4" s="621"/>
      <c r="N4" s="621"/>
    </row>
    <row r="5" spans="1:14" ht="20.100000000000001" customHeight="1">
      <c r="A5" s="123" t="s">
        <v>71</v>
      </c>
      <c r="B5" s="124" t="s">
        <v>72</v>
      </c>
      <c r="C5" s="125"/>
      <c r="D5" s="125"/>
      <c r="E5" s="125"/>
      <c r="F5" s="126"/>
      <c r="G5" s="621"/>
      <c r="H5" s="621"/>
      <c r="I5" s="621"/>
      <c r="J5" s="621"/>
      <c r="K5" s="621"/>
      <c r="L5" s="621"/>
      <c r="M5" s="621"/>
      <c r="N5" s="621"/>
    </row>
    <row r="6" spans="1:14">
      <c r="G6" s="621"/>
      <c r="H6" s="621"/>
      <c r="I6" s="621"/>
      <c r="J6" s="621"/>
      <c r="K6" s="621"/>
      <c r="L6" s="621"/>
      <c r="M6" s="621"/>
      <c r="N6" s="621"/>
    </row>
    <row r="7" spans="1:14" ht="15" customHeight="1">
      <c r="A7" s="127" t="s">
        <v>25</v>
      </c>
      <c r="B7" s="128" t="s">
        <v>98</v>
      </c>
      <c r="C7" s="129"/>
      <c r="D7" s="129"/>
      <c r="E7" s="129"/>
      <c r="F7" s="130"/>
      <c r="G7" s="621"/>
      <c r="H7" s="621"/>
      <c r="I7" s="621"/>
      <c r="J7" s="621"/>
      <c r="K7" s="621"/>
      <c r="L7" s="621"/>
      <c r="M7" s="621"/>
      <c r="N7" s="621"/>
    </row>
    <row r="8" spans="1:14" ht="5.25" customHeight="1">
      <c r="G8" s="621"/>
      <c r="H8" s="621"/>
      <c r="I8" s="621"/>
      <c r="J8" s="621"/>
      <c r="K8" s="621"/>
      <c r="L8" s="621"/>
      <c r="M8" s="621"/>
      <c r="N8" s="621"/>
    </row>
    <row r="9" spans="1:14" ht="66" customHeight="1">
      <c r="A9" s="132" t="s">
        <v>41</v>
      </c>
      <c r="B9" s="133" t="s">
        <v>2311</v>
      </c>
      <c r="C9" s="134" t="s">
        <v>21</v>
      </c>
      <c r="D9" s="135">
        <v>1</v>
      </c>
      <c r="E9" s="280"/>
      <c r="F9" s="135">
        <f>D9*E9</f>
        <v>0</v>
      </c>
      <c r="G9" s="620"/>
      <c r="H9" s="621"/>
      <c r="I9" s="621"/>
      <c r="J9" s="621"/>
      <c r="K9" s="621"/>
      <c r="L9" s="621"/>
      <c r="M9" s="621"/>
      <c r="N9" s="621"/>
    </row>
    <row r="10" spans="1:14" ht="13.15">
      <c r="A10" s="132"/>
      <c r="B10" s="133"/>
      <c r="C10" s="134"/>
      <c r="D10" s="136"/>
      <c r="E10" s="136"/>
      <c r="F10" s="135"/>
      <c r="G10" s="11"/>
    </row>
    <row r="11" spans="1:14" ht="39" customHeight="1">
      <c r="A11" s="132" t="s">
        <v>43</v>
      </c>
      <c r="B11" s="133" t="s">
        <v>500</v>
      </c>
      <c r="C11" s="134" t="s">
        <v>11</v>
      </c>
      <c r="D11" s="135">
        <v>1</v>
      </c>
      <c r="E11" s="280"/>
      <c r="F11" s="135">
        <f>D11*E11</f>
        <v>0</v>
      </c>
    </row>
    <row r="12" spans="1:14" ht="13.15">
      <c r="A12" s="132"/>
      <c r="B12" s="133"/>
      <c r="C12" s="134"/>
      <c r="D12" s="136"/>
      <c r="E12" s="136"/>
      <c r="F12" s="135"/>
    </row>
    <row r="13" spans="1:14" ht="51.75" customHeight="1">
      <c r="A13" s="132" t="s">
        <v>44</v>
      </c>
      <c r="B13" s="137" t="s">
        <v>2151</v>
      </c>
      <c r="C13" s="134" t="s">
        <v>11</v>
      </c>
      <c r="D13" s="135">
        <v>3</v>
      </c>
      <c r="E13" s="280"/>
      <c r="F13" s="135">
        <f>D13*E13</f>
        <v>0</v>
      </c>
    </row>
    <row r="14" spans="1:14" ht="13.15">
      <c r="A14" s="132"/>
      <c r="B14" s="138"/>
      <c r="C14" s="134"/>
      <c r="D14" s="136"/>
      <c r="E14" s="136"/>
      <c r="F14" s="135"/>
    </row>
    <row r="15" spans="1:14" ht="66" customHeight="1">
      <c r="A15" s="132" t="s">
        <v>45</v>
      </c>
      <c r="B15" s="139" t="s">
        <v>501</v>
      </c>
      <c r="C15" s="134" t="s">
        <v>21</v>
      </c>
      <c r="D15" s="135">
        <v>1</v>
      </c>
      <c r="E15" s="280"/>
      <c r="F15" s="135">
        <f>D15*E15</f>
        <v>0</v>
      </c>
    </row>
    <row r="16" spans="1:14" ht="13.15">
      <c r="A16" s="132"/>
      <c r="B16" s="139"/>
      <c r="C16" s="134"/>
      <c r="D16" s="136"/>
      <c r="E16" s="136"/>
      <c r="F16" s="135"/>
    </row>
    <row r="17" spans="1:13" ht="40.5" customHeight="1">
      <c r="A17" s="132" t="s">
        <v>46</v>
      </c>
      <c r="B17" s="139" t="s">
        <v>502</v>
      </c>
      <c r="C17" s="134" t="s">
        <v>51</v>
      </c>
      <c r="D17" s="140">
        <v>3</v>
      </c>
      <c r="E17" s="281"/>
      <c r="F17" s="135">
        <f t="shared" ref="F17" si="0">D17*E17</f>
        <v>0</v>
      </c>
    </row>
    <row r="18" spans="1:13">
      <c r="A18" s="141"/>
      <c r="B18" s="133"/>
      <c r="C18" s="142"/>
      <c r="D18" s="143"/>
      <c r="E18" s="143"/>
      <c r="F18" s="144"/>
    </row>
    <row r="19" spans="1:13" ht="197.25" customHeight="1">
      <c r="A19" s="132" t="s">
        <v>47</v>
      </c>
      <c r="B19" s="139" t="s">
        <v>503</v>
      </c>
      <c r="C19" s="134" t="s">
        <v>21</v>
      </c>
      <c r="D19" s="140">
        <v>1</v>
      </c>
      <c r="E19" s="281"/>
      <c r="F19" s="135">
        <f t="shared" ref="F19:F21" si="1">D19*E19</f>
        <v>0</v>
      </c>
    </row>
    <row r="20" spans="1:13" ht="13.15">
      <c r="A20" s="132"/>
      <c r="B20" s="145"/>
      <c r="C20" s="142"/>
      <c r="D20" s="146"/>
      <c r="E20" s="146"/>
      <c r="F20" s="144"/>
    </row>
    <row r="21" spans="1:13" ht="270.75" customHeight="1">
      <c r="A21" s="132" t="s">
        <v>48</v>
      </c>
      <c r="B21" s="147" t="s">
        <v>2330</v>
      </c>
      <c r="C21" s="134" t="s">
        <v>11</v>
      </c>
      <c r="D21" s="140">
        <v>1</v>
      </c>
      <c r="E21" s="281">
        <v>0</v>
      </c>
      <c r="F21" s="135">
        <f t="shared" si="1"/>
        <v>0</v>
      </c>
      <c r="G21" s="620"/>
      <c r="H21" s="621"/>
      <c r="I21" s="621"/>
      <c r="J21" s="621"/>
      <c r="K21" s="621"/>
      <c r="L21" s="621"/>
      <c r="M21" s="621"/>
    </row>
    <row r="22" spans="1:13" ht="13.15">
      <c r="A22" s="132"/>
      <c r="B22" s="147"/>
      <c r="C22" s="134"/>
      <c r="D22" s="148"/>
      <c r="E22" s="148"/>
      <c r="F22" s="135"/>
    </row>
    <row r="23" spans="1:13" ht="42" customHeight="1">
      <c r="A23" s="132" t="s">
        <v>504</v>
      </c>
      <c r="B23" s="147" t="s">
        <v>505</v>
      </c>
      <c r="C23" s="134"/>
      <c r="D23" s="148"/>
      <c r="E23" s="148"/>
      <c r="F23" s="135"/>
    </row>
    <row r="24" spans="1:13" ht="63.75">
      <c r="A24" s="132" t="s">
        <v>4</v>
      </c>
      <c r="B24" s="147" t="s">
        <v>506</v>
      </c>
      <c r="C24" s="134" t="s">
        <v>11</v>
      </c>
      <c r="D24" s="140">
        <v>1</v>
      </c>
      <c r="E24" s="281"/>
      <c r="F24" s="135">
        <f t="shared" ref="F24" si="2">D24*E24</f>
        <v>0</v>
      </c>
    </row>
    <row r="25" spans="1:13" ht="25.5">
      <c r="A25" s="132" t="s">
        <v>5</v>
      </c>
      <c r="B25" s="147" t="s">
        <v>507</v>
      </c>
      <c r="C25" s="134" t="s">
        <v>11</v>
      </c>
      <c r="D25" s="140">
        <v>1</v>
      </c>
      <c r="E25" s="281"/>
      <c r="F25" s="135">
        <f t="shared" ref="F25" si="3">D25*E25</f>
        <v>0</v>
      </c>
    </row>
    <row r="26" spans="1:13" ht="13.15">
      <c r="A26" s="132"/>
      <c r="B26" s="147"/>
      <c r="C26" s="134"/>
      <c r="D26" s="148"/>
      <c r="E26" s="148"/>
      <c r="F26" s="135"/>
    </row>
    <row r="27" spans="1:13" ht="51">
      <c r="A27" s="132" t="s">
        <v>508</v>
      </c>
      <c r="B27" s="147" t="s">
        <v>509</v>
      </c>
      <c r="C27" s="134" t="s">
        <v>11</v>
      </c>
      <c r="D27" s="140">
        <v>1</v>
      </c>
      <c r="E27" s="281"/>
      <c r="F27" s="135">
        <f t="shared" ref="F27" si="4">D27*E27</f>
        <v>0</v>
      </c>
    </row>
    <row r="28" spans="1:13" ht="13.15">
      <c r="A28" s="132"/>
      <c r="B28" s="147"/>
      <c r="C28" s="134"/>
      <c r="D28" s="148"/>
      <c r="E28" s="148"/>
      <c r="F28" s="135"/>
    </row>
    <row r="29" spans="1:13" ht="72" customHeight="1">
      <c r="A29" s="132" t="s">
        <v>510</v>
      </c>
      <c r="B29" s="149" t="s">
        <v>511</v>
      </c>
      <c r="C29" s="150" t="s">
        <v>20</v>
      </c>
      <c r="D29" s="140">
        <v>960.95</v>
      </c>
      <c r="E29" s="281"/>
      <c r="F29" s="135">
        <f t="shared" ref="F29" si="5">D29*E29</f>
        <v>0</v>
      </c>
    </row>
    <row r="30" spans="1:13" ht="13.15">
      <c r="A30" s="132"/>
      <c r="B30" s="147"/>
      <c r="C30" s="134"/>
      <c r="D30" s="148"/>
      <c r="E30" s="148"/>
      <c r="F30" s="135"/>
    </row>
    <row r="31" spans="1:13">
      <c r="B31" s="151"/>
      <c r="C31" s="152"/>
      <c r="D31" s="112"/>
      <c r="E31" s="9"/>
      <c r="F31" s="41"/>
    </row>
    <row r="32" spans="1:13" ht="15" customHeight="1">
      <c r="A32" s="153" t="s">
        <v>71</v>
      </c>
      <c r="B32" s="154" t="s">
        <v>42</v>
      </c>
      <c r="C32" s="155"/>
      <c r="D32" s="156"/>
      <c r="E32" s="157"/>
      <c r="F32" s="158">
        <f>SUM(F9:F30)</f>
        <v>0</v>
      </c>
    </row>
    <row r="33" spans="1:6" ht="12" customHeight="1">
      <c r="B33" s="159"/>
      <c r="C33" s="160"/>
      <c r="F33" s="161"/>
    </row>
    <row r="34" spans="1:6" ht="12" customHeight="1">
      <c r="B34" s="159"/>
      <c r="C34" s="160"/>
      <c r="F34" s="161"/>
    </row>
    <row r="35" spans="1:6" ht="15" customHeight="1">
      <c r="A35" s="127" t="s">
        <v>26</v>
      </c>
      <c r="B35" s="128" t="s">
        <v>99</v>
      </c>
      <c r="C35" s="129"/>
      <c r="D35" s="129"/>
      <c r="E35" s="129"/>
      <c r="F35" s="130"/>
    </row>
    <row r="36" spans="1:6" ht="9" customHeight="1">
      <c r="A36" s="162"/>
      <c r="B36" s="159"/>
      <c r="C36" s="160"/>
      <c r="F36" s="161"/>
    </row>
    <row r="37" spans="1:6" ht="51.75" customHeight="1">
      <c r="A37" s="162"/>
      <c r="B37" s="149" t="s">
        <v>512</v>
      </c>
      <c r="C37" s="160"/>
      <c r="F37" s="161"/>
    </row>
    <row r="38" spans="1:6" ht="38.25">
      <c r="A38" s="162"/>
      <c r="B38" s="149" t="s">
        <v>513</v>
      </c>
      <c r="C38" s="160"/>
      <c r="F38" s="161"/>
    </row>
    <row r="39" spans="1:6" ht="25.5">
      <c r="A39" s="162"/>
      <c r="B39" s="139" t="s">
        <v>514</v>
      </c>
      <c r="C39" s="160"/>
      <c r="F39" s="161"/>
    </row>
    <row r="40" spans="1:6" ht="38.25">
      <c r="A40" s="162"/>
      <c r="B40" s="139" t="s">
        <v>515</v>
      </c>
      <c r="C40" s="160"/>
      <c r="F40" s="161"/>
    </row>
    <row r="41" spans="1:6" ht="79.5" customHeight="1">
      <c r="A41" s="162"/>
      <c r="B41" s="139" t="s">
        <v>516</v>
      </c>
      <c r="C41" s="160"/>
      <c r="F41" s="161"/>
    </row>
    <row r="42" spans="1:6" ht="25.5">
      <c r="A42" s="162"/>
      <c r="B42" s="139" t="s">
        <v>517</v>
      </c>
      <c r="C42" s="160"/>
      <c r="F42" s="161"/>
    </row>
    <row r="43" spans="1:6" ht="38.25">
      <c r="A43" s="162"/>
      <c r="B43" s="139" t="s">
        <v>518</v>
      </c>
      <c r="C43" s="160"/>
      <c r="F43" s="161"/>
    </row>
    <row r="44" spans="1:6" ht="25.5">
      <c r="A44" s="162"/>
      <c r="B44" s="139" t="s">
        <v>519</v>
      </c>
      <c r="C44" s="160"/>
      <c r="F44" s="161"/>
    </row>
    <row r="45" spans="1:6" ht="25.5">
      <c r="A45" s="162"/>
      <c r="B45" s="139" t="s">
        <v>520</v>
      </c>
      <c r="C45" s="160"/>
      <c r="F45" s="161"/>
    </row>
    <row r="46" spans="1:6" ht="25.5">
      <c r="A46" s="162"/>
      <c r="B46" s="139" t="s">
        <v>521</v>
      </c>
      <c r="C46" s="160"/>
      <c r="F46" s="161"/>
    </row>
    <row r="47" spans="1:6" ht="13.15">
      <c r="A47" s="162"/>
      <c r="B47" s="139"/>
      <c r="C47" s="160"/>
      <c r="F47" s="161"/>
    </row>
    <row r="48" spans="1:6" ht="90" customHeight="1">
      <c r="A48" s="132" t="s">
        <v>49</v>
      </c>
      <c r="B48" s="139" t="s">
        <v>522</v>
      </c>
      <c r="C48" s="3"/>
      <c r="D48" s="3"/>
      <c r="E48" s="3"/>
      <c r="F48" s="3"/>
    </row>
    <row r="49" spans="1:6" ht="14.25">
      <c r="A49" s="132"/>
      <c r="B49" s="163" t="s">
        <v>523</v>
      </c>
      <c r="C49" s="150"/>
      <c r="D49" s="164"/>
      <c r="E49" s="131"/>
      <c r="F49" s="135"/>
    </row>
    <row r="50" spans="1:6" ht="14.25">
      <c r="A50" s="132"/>
      <c r="B50" s="163" t="s">
        <v>524</v>
      </c>
      <c r="C50" s="150" t="s">
        <v>51</v>
      </c>
      <c r="D50" s="165">
        <v>150</v>
      </c>
      <c r="E50" s="282"/>
      <c r="F50" s="135">
        <f>D50*E50</f>
        <v>0</v>
      </c>
    </row>
    <row r="51" spans="1:6" ht="13.15">
      <c r="A51" s="132"/>
      <c r="B51" s="139"/>
      <c r="C51" s="150"/>
      <c r="D51" s="164"/>
      <c r="E51" s="131"/>
      <c r="F51" s="135"/>
    </row>
    <row r="52" spans="1:6" ht="92.25" customHeight="1">
      <c r="A52" s="132" t="s">
        <v>50</v>
      </c>
      <c r="B52" s="149" t="s">
        <v>525</v>
      </c>
      <c r="C52" s="152"/>
      <c r="D52" s="112"/>
      <c r="E52" s="9"/>
      <c r="F52" s="144"/>
    </row>
    <row r="53" spans="1:6" ht="14.25">
      <c r="A53" s="132" t="s">
        <v>4</v>
      </c>
      <c r="B53" s="167" t="s">
        <v>526</v>
      </c>
      <c r="C53" s="150" t="s">
        <v>51</v>
      </c>
      <c r="D53" s="165">
        <v>2900</v>
      </c>
      <c r="E53" s="282"/>
      <c r="F53" s="135">
        <f>D53*E53</f>
        <v>0</v>
      </c>
    </row>
    <row r="54" spans="1:6" ht="15.75" customHeight="1">
      <c r="A54" s="132" t="s">
        <v>5</v>
      </c>
      <c r="B54" s="167" t="s">
        <v>527</v>
      </c>
      <c r="C54" s="150" t="s">
        <v>51</v>
      </c>
      <c r="D54" s="165">
        <v>400</v>
      </c>
      <c r="E54" s="282"/>
      <c r="F54" s="135">
        <f>D54*E54</f>
        <v>0</v>
      </c>
    </row>
    <row r="55" spans="1:6" ht="14.25">
      <c r="A55" s="132" t="s">
        <v>6</v>
      </c>
      <c r="B55" s="167" t="s">
        <v>528</v>
      </c>
      <c r="C55" s="150" t="s">
        <v>51</v>
      </c>
      <c r="D55" s="165">
        <v>560</v>
      </c>
      <c r="E55" s="282"/>
      <c r="F55" s="135">
        <f>D55*E55</f>
        <v>0</v>
      </c>
    </row>
    <row r="56" spans="1:6" ht="14.25">
      <c r="A56" s="132" t="s">
        <v>7</v>
      </c>
      <c r="B56" s="167" t="s">
        <v>529</v>
      </c>
      <c r="C56" s="150" t="s">
        <v>51</v>
      </c>
      <c r="D56" s="165">
        <v>130</v>
      </c>
      <c r="E56" s="282"/>
      <c r="F56" s="135">
        <f>D56*E56</f>
        <v>0</v>
      </c>
    </row>
    <row r="57" spans="1:6" ht="13.15">
      <c r="A57" s="168"/>
      <c r="B57" s="169"/>
      <c r="C57" s="3"/>
      <c r="D57" s="122"/>
      <c r="E57" s="3"/>
      <c r="F57" s="37"/>
    </row>
    <row r="58" spans="1:6" ht="79.5" customHeight="1">
      <c r="A58" s="168" t="s">
        <v>52</v>
      </c>
      <c r="B58" s="170" t="s">
        <v>530</v>
      </c>
      <c r="C58" s="150" t="s">
        <v>20</v>
      </c>
      <c r="D58" s="165">
        <v>500</v>
      </c>
      <c r="E58" s="282"/>
      <c r="F58" s="135">
        <f>D58*E58</f>
        <v>0</v>
      </c>
    </row>
    <row r="59" spans="1:6" ht="14.25">
      <c r="A59" s="168"/>
      <c r="B59" s="163" t="s">
        <v>523</v>
      </c>
      <c r="C59" s="171"/>
      <c r="D59" s="112"/>
      <c r="E59" s="9"/>
      <c r="F59" s="144"/>
    </row>
    <row r="60" spans="1:6" ht="13.15">
      <c r="A60" s="168"/>
      <c r="B60" s="163"/>
      <c r="C60" s="171"/>
      <c r="D60" s="112"/>
      <c r="E60" s="9"/>
      <c r="F60" s="144"/>
    </row>
    <row r="61" spans="1:6" ht="79.5" customHeight="1">
      <c r="A61" s="172" t="s">
        <v>53</v>
      </c>
      <c r="B61" s="139" t="s">
        <v>531</v>
      </c>
      <c r="C61" s="171"/>
      <c r="D61" s="112"/>
      <c r="E61" s="9"/>
      <c r="F61" s="173"/>
    </row>
    <row r="62" spans="1:6" ht="13.15">
      <c r="A62" s="132"/>
      <c r="B62" s="163" t="s">
        <v>535</v>
      </c>
      <c r="C62" s="150" t="s">
        <v>536</v>
      </c>
      <c r="D62" s="165">
        <v>50</v>
      </c>
      <c r="E62" s="282"/>
      <c r="F62" s="135">
        <f>D62*E62</f>
        <v>0</v>
      </c>
    </row>
    <row r="63" spans="1:6" ht="13.15">
      <c r="A63" s="132"/>
      <c r="B63" s="167"/>
      <c r="C63" s="150"/>
      <c r="D63" s="164"/>
      <c r="E63" s="131"/>
      <c r="F63" s="135"/>
    </row>
    <row r="64" spans="1:6" ht="76.5">
      <c r="A64" s="172" t="s">
        <v>54</v>
      </c>
      <c r="B64" s="139" t="s">
        <v>537</v>
      </c>
      <c r="C64" s="171"/>
      <c r="D64" s="112"/>
      <c r="E64" s="9"/>
      <c r="F64" s="173"/>
    </row>
    <row r="65" spans="1:9" ht="14.25">
      <c r="A65" s="132" t="s">
        <v>4</v>
      </c>
      <c r="B65" s="167" t="s">
        <v>532</v>
      </c>
      <c r="C65" s="150" t="s">
        <v>51</v>
      </c>
      <c r="D65" s="165">
        <v>160</v>
      </c>
      <c r="E65" s="282"/>
      <c r="F65" s="135">
        <f>D65*E65</f>
        <v>0</v>
      </c>
    </row>
    <row r="66" spans="1:9" ht="14.25">
      <c r="A66" s="132" t="s">
        <v>5</v>
      </c>
      <c r="B66" s="167" t="s">
        <v>533</v>
      </c>
      <c r="C66" s="150" t="s">
        <v>51</v>
      </c>
      <c r="D66" s="165">
        <v>700</v>
      </c>
      <c r="E66" s="282"/>
      <c r="F66" s="135">
        <f>D66*E66</f>
        <v>0</v>
      </c>
    </row>
    <row r="67" spans="1:9" ht="14.25">
      <c r="A67" s="132" t="s">
        <v>6</v>
      </c>
      <c r="B67" s="167" t="s">
        <v>534</v>
      </c>
      <c r="C67" s="150" t="s">
        <v>51</v>
      </c>
      <c r="D67" s="165">
        <v>70</v>
      </c>
      <c r="E67" s="282"/>
      <c r="F67" s="135">
        <f>D67*E67</f>
        <v>0</v>
      </c>
    </row>
    <row r="68" spans="1:9" ht="13.15">
      <c r="A68" s="132"/>
      <c r="B68" s="167"/>
      <c r="C68" s="150"/>
      <c r="D68" s="164"/>
      <c r="E68" s="131"/>
      <c r="F68" s="135"/>
    </row>
    <row r="69" spans="1:9" ht="38.25">
      <c r="A69" s="172" t="s">
        <v>56</v>
      </c>
      <c r="B69" s="139" t="s">
        <v>538</v>
      </c>
      <c r="C69" s="150"/>
      <c r="D69" s="164"/>
      <c r="E69" s="131"/>
      <c r="F69" s="135"/>
    </row>
    <row r="70" spans="1:9" ht="38.25">
      <c r="A70" s="132"/>
      <c r="B70" s="139" t="s">
        <v>539</v>
      </c>
      <c r="C70" s="150"/>
      <c r="D70" s="164"/>
      <c r="E70" s="131"/>
      <c r="F70" s="135"/>
    </row>
    <row r="71" spans="1:9" ht="13.15">
      <c r="A71" s="132"/>
      <c r="B71" s="139" t="s">
        <v>540</v>
      </c>
      <c r="C71" s="150"/>
      <c r="D71" s="164"/>
      <c r="E71" s="131"/>
      <c r="F71" s="135"/>
    </row>
    <row r="72" spans="1:9" ht="39.75" customHeight="1">
      <c r="A72" s="132"/>
      <c r="B72" s="139" t="s">
        <v>541</v>
      </c>
      <c r="C72" s="150"/>
      <c r="D72" s="164"/>
      <c r="E72" s="131"/>
      <c r="F72" s="135"/>
    </row>
    <row r="73" spans="1:9" ht="14.25">
      <c r="A73" s="132"/>
      <c r="B73" s="163" t="s">
        <v>523</v>
      </c>
      <c r="C73" s="150" t="s">
        <v>51</v>
      </c>
      <c r="D73" s="165">
        <v>200</v>
      </c>
      <c r="E73" s="282"/>
      <c r="F73" s="135">
        <f>D73*E73</f>
        <v>0</v>
      </c>
    </row>
    <row r="74" spans="1:9" ht="13.15">
      <c r="A74" s="132"/>
      <c r="B74" s="167"/>
      <c r="C74" s="150"/>
      <c r="D74" s="164"/>
      <c r="E74" s="131"/>
      <c r="F74" s="135"/>
    </row>
    <row r="75" spans="1:9">
      <c r="A75" s="174"/>
      <c r="C75" s="3"/>
      <c r="D75" s="122"/>
      <c r="E75" s="3"/>
      <c r="F75" s="37"/>
      <c r="G75" s="121"/>
      <c r="H75" s="175"/>
      <c r="I75" s="175"/>
    </row>
    <row r="76" spans="1:9" ht="15" customHeight="1">
      <c r="A76" s="153" t="s">
        <v>26</v>
      </c>
      <c r="B76" s="154" t="s">
        <v>31</v>
      </c>
      <c r="C76" s="155"/>
      <c r="D76" s="156"/>
      <c r="E76" s="157"/>
      <c r="F76" s="158">
        <f>SUM(F49:F74)</f>
        <v>0</v>
      </c>
    </row>
    <row r="77" spans="1:9" ht="10.5" customHeight="1">
      <c r="B77" s="159"/>
      <c r="C77" s="160"/>
      <c r="F77" s="161"/>
    </row>
    <row r="78" spans="1:9" ht="15" customHeight="1">
      <c r="A78" s="127" t="s">
        <v>27</v>
      </c>
      <c r="B78" s="128" t="s">
        <v>542</v>
      </c>
      <c r="C78" s="129"/>
      <c r="D78" s="129"/>
      <c r="E78" s="129"/>
      <c r="F78" s="130"/>
    </row>
    <row r="79" spans="1:9" ht="9" customHeight="1">
      <c r="A79" s="162"/>
      <c r="B79" s="159"/>
      <c r="C79" s="160"/>
      <c r="F79" s="161"/>
    </row>
    <row r="80" spans="1:9" ht="76.5">
      <c r="A80" s="132" t="s">
        <v>57</v>
      </c>
      <c r="B80" s="176" t="s">
        <v>543</v>
      </c>
      <c r="C80" s="3"/>
      <c r="D80" s="122"/>
      <c r="E80" s="3"/>
      <c r="F80" s="37"/>
    </row>
    <row r="81" spans="1:6" ht="191.25">
      <c r="A81" s="177"/>
      <c r="B81" s="176" t="s">
        <v>544</v>
      </c>
      <c r="C81" s="171"/>
      <c r="D81" s="112"/>
      <c r="E81" s="9"/>
      <c r="F81" s="41"/>
    </row>
    <row r="82" spans="1:6" ht="14.25">
      <c r="A82" s="132"/>
      <c r="B82" s="163" t="s">
        <v>545</v>
      </c>
      <c r="C82" s="171" t="s">
        <v>51</v>
      </c>
      <c r="D82" s="178">
        <v>118.8</v>
      </c>
      <c r="E82" s="283"/>
      <c r="F82" s="41">
        <f t="shared" ref="F82" si="6">D82*E82</f>
        <v>0</v>
      </c>
    </row>
    <row r="83" spans="1:6" ht="14.25">
      <c r="A83" s="177"/>
      <c r="B83" s="163" t="s">
        <v>546</v>
      </c>
      <c r="C83" s="171" t="s">
        <v>20</v>
      </c>
      <c r="D83" s="178">
        <v>32.880000000000003</v>
      </c>
      <c r="E83" s="283"/>
      <c r="F83" s="41">
        <f t="shared" ref="F83" si="7">D83*E83</f>
        <v>0</v>
      </c>
    </row>
    <row r="84" spans="1:6">
      <c r="A84" s="177"/>
      <c r="B84" s="179"/>
      <c r="C84" s="171"/>
      <c r="D84" s="112"/>
      <c r="E84" s="9"/>
      <c r="F84" s="41"/>
    </row>
    <row r="85" spans="1:6" ht="76.5">
      <c r="A85" s="132" t="s">
        <v>58</v>
      </c>
      <c r="B85" s="176" t="s">
        <v>547</v>
      </c>
      <c r="C85" s="180"/>
      <c r="D85" s="112"/>
      <c r="E85" s="9"/>
      <c r="F85" s="41"/>
    </row>
    <row r="86" spans="1:6" ht="191.25">
      <c r="A86" s="177"/>
      <c r="B86" s="176" t="s">
        <v>544</v>
      </c>
      <c r="C86" s="171"/>
      <c r="D86" s="112"/>
      <c r="E86" s="9"/>
      <c r="F86" s="41"/>
    </row>
    <row r="87" spans="1:6" ht="14.25" customHeight="1">
      <c r="A87" s="177"/>
      <c r="B87" s="163" t="s">
        <v>545</v>
      </c>
      <c r="C87" s="171" t="s">
        <v>51</v>
      </c>
      <c r="D87" s="178">
        <v>86.12</v>
      </c>
      <c r="E87" s="283"/>
      <c r="F87" s="41">
        <f t="shared" ref="F87:F88" si="8">D87*E87</f>
        <v>0</v>
      </c>
    </row>
    <row r="88" spans="1:6" ht="14.25" customHeight="1">
      <c r="A88" s="177"/>
      <c r="B88" s="163" t="s">
        <v>546</v>
      </c>
      <c r="C88" s="171" t="s">
        <v>20</v>
      </c>
      <c r="D88" s="178">
        <v>29.5</v>
      </c>
      <c r="E88" s="283"/>
      <c r="F88" s="41">
        <f t="shared" si="8"/>
        <v>0</v>
      </c>
    </row>
    <row r="89" spans="1:6" ht="14.25" customHeight="1">
      <c r="A89" s="177"/>
      <c r="B89" s="179"/>
      <c r="C89" s="171"/>
      <c r="D89" s="112"/>
      <c r="E89" s="9"/>
      <c r="F89" s="41"/>
    </row>
    <row r="90" spans="1:6" ht="63.75">
      <c r="A90" s="132" t="s">
        <v>59</v>
      </c>
      <c r="B90" s="181" t="s">
        <v>2152</v>
      </c>
      <c r="C90" s="180"/>
      <c r="D90" s="112"/>
      <c r="E90" s="9"/>
      <c r="F90" s="41"/>
    </row>
    <row r="91" spans="1:6" ht="191.25">
      <c r="A91" s="132"/>
      <c r="B91" s="181" t="s">
        <v>2153</v>
      </c>
      <c r="C91" s="180"/>
      <c r="D91" s="112"/>
      <c r="E91" s="9"/>
      <c r="F91" s="41"/>
    </row>
    <row r="92" spans="1:6" ht="14.25">
      <c r="A92" s="132"/>
      <c r="B92" s="163" t="s">
        <v>545</v>
      </c>
      <c r="C92" s="171" t="s">
        <v>51</v>
      </c>
      <c r="D92" s="178">
        <v>59.5</v>
      </c>
      <c r="E92" s="283"/>
      <c r="F92" s="41">
        <f t="shared" ref="F92:F93" si="9">D92*E92</f>
        <v>0</v>
      </c>
    </row>
    <row r="93" spans="1:6" ht="14.25">
      <c r="A93" s="132"/>
      <c r="B93" s="163" t="s">
        <v>548</v>
      </c>
      <c r="C93" s="171" t="s">
        <v>20</v>
      </c>
      <c r="D93" s="178">
        <v>30</v>
      </c>
      <c r="E93" s="283"/>
      <c r="F93" s="41">
        <f t="shared" si="9"/>
        <v>0</v>
      </c>
    </row>
    <row r="94" spans="1:6" ht="14.25">
      <c r="A94" s="132"/>
      <c r="B94" s="163" t="s">
        <v>549</v>
      </c>
      <c r="C94" s="171" t="s">
        <v>20</v>
      </c>
      <c r="D94" s="178">
        <v>270</v>
      </c>
      <c r="E94" s="283"/>
      <c r="F94" s="41">
        <f t="shared" ref="F94" si="10">D94*E94</f>
        <v>0</v>
      </c>
    </row>
    <row r="95" spans="1:6" ht="13.15">
      <c r="A95" s="132"/>
      <c r="B95" s="163"/>
      <c r="C95" s="171"/>
      <c r="D95" s="112"/>
      <c r="E95" s="41"/>
      <c r="F95" s="41"/>
    </row>
    <row r="96" spans="1:6" ht="51">
      <c r="A96" s="132" t="s">
        <v>60</v>
      </c>
      <c r="B96" s="176" t="s">
        <v>550</v>
      </c>
      <c r="C96" s="171"/>
      <c r="D96" s="112"/>
      <c r="E96" s="41"/>
      <c r="F96" s="41"/>
    </row>
    <row r="97" spans="1:6" ht="195.75" customHeight="1">
      <c r="A97" s="132"/>
      <c r="B97" s="181" t="s">
        <v>2154</v>
      </c>
      <c r="C97" s="171"/>
      <c r="D97" s="112"/>
      <c r="E97" s="41"/>
      <c r="F97" s="41"/>
    </row>
    <row r="98" spans="1:6" ht="14.25">
      <c r="A98" s="132"/>
      <c r="B98" s="163" t="s">
        <v>554</v>
      </c>
      <c r="C98" s="171" t="s">
        <v>51</v>
      </c>
      <c r="D98" s="178">
        <v>97.5</v>
      </c>
      <c r="E98" s="283"/>
      <c r="F98" s="41">
        <f t="shared" ref="F98:F100" si="11">D98*E98</f>
        <v>0</v>
      </c>
    </row>
    <row r="99" spans="1:6" ht="14.25">
      <c r="A99" s="132"/>
      <c r="B99" s="163" t="s">
        <v>548</v>
      </c>
      <c r="C99" s="171" t="s">
        <v>20</v>
      </c>
      <c r="D99" s="178">
        <v>21.5</v>
      </c>
      <c r="E99" s="283"/>
      <c r="F99" s="41">
        <f t="shared" si="11"/>
        <v>0</v>
      </c>
    </row>
    <row r="100" spans="1:6" ht="14.25">
      <c r="A100" s="132"/>
      <c r="B100" s="163" t="s">
        <v>549</v>
      </c>
      <c r="C100" s="171" t="s">
        <v>20</v>
      </c>
      <c r="D100" s="178">
        <v>425</v>
      </c>
      <c r="E100" s="283"/>
      <c r="F100" s="41">
        <f t="shared" si="11"/>
        <v>0</v>
      </c>
    </row>
    <row r="101" spans="1:6" ht="13.15">
      <c r="A101" s="132"/>
      <c r="B101" s="163"/>
      <c r="C101" s="171"/>
      <c r="D101" s="112"/>
      <c r="E101" s="41"/>
      <c r="F101" s="41"/>
    </row>
    <row r="102" spans="1:6" ht="51">
      <c r="A102" s="132" t="s">
        <v>61</v>
      </c>
      <c r="B102" s="176" t="s">
        <v>551</v>
      </c>
      <c r="C102" s="171"/>
      <c r="D102" s="112"/>
      <c r="E102" s="41"/>
      <c r="F102" s="41"/>
    </row>
    <row r="103" spans="1:6" ht="191.25">
      <c r="A103" s="132"/>
      <c r="B103" s="176" t="s">
        <v>544</v>
      </c>
      <c r="C103" s="171"/>
      <c r="D103" s="112"/>
      <c r="E103" s="41"/>
      <c r="F103" s="41"/>
    </row>
    <row r="104" spans="1:6" ht="14.25">
      <c r="A104" s="132"/>
      <c r="B104" s="163" t="s">
        <v>554</v>
      </c>
      <c r="C104" s="171" t="s">
        <v>51</v>
      </c>
      <c r="D104" s="178">
        <v>3.4</v>
      </c>
      <c r="E104" s="283"/>
      <c r="F104" s="41">
        <f t="shared" ref="F104:F106" si="12">D104*E104</f>
        <v>0</v>
      </c>
    </row>
    <row r="105" spans="1:6" ht="14.25">
      <c r="A105" s="132"/>
      <c r="B105" s="163" t="s">
        <v>548</v>
      </c>
      <c r="C105" s="171" t="s">
        <v>20</v>
      </c>
      <c r="D105" s="178">
        <v>3.5</v>
      </c>
      <c r="E105" s="283"/>
      <c r="F105" s="41">
        <f t="shared" si="12"/>
        <v>0</v>
      </c>
    </row>
    <row r="106" spans="1:6" ht="14.25">
      <c r="A106" s="132"/>
      <c r="B106" s="163" t="s">
        <v>549</v>
      </c>
      <c r="C106" s="171" t="s">
        <v>20</v>
      </c>
      <c r="D106" s="178">
        <v>16.8</v>
      </c>
      <c r="E106" s="283"/>
      <c r="F106" s="41">
        <f t="shared" si="12"/>
        <v>0</v>
      </c>
    </row>
    <row r="107" spans="1:6" ht="13.15">
      <c r="A107" s="132"/>
      <c r="B107" s="176"/>
      <c r="C107" s="180"/>
      <c r="D107" s="112"/>
      <c r="E107" s="9"/>
      <c r="F107" s="41"/>
    </row>
    <row r="108" spans="1:6" ht="51">
      <c r="A108" s="132" t="s">
        <v>62</v>
      </c>
      <c r="B108" s="176" t="s">
        <v>552</v>
      </c>
      <c r="C108" s="180"/>
      <c r="D108" s="112"/>
      <c r="E108" s="9"/>
      <c r="F108" s="41"/>
    </row>
    <row r="109" spans="1:6" ht="205.5" customHeight="1">
      <c r="A109" s="132"/>
      <c r="B109" s="181" t="s">
        <v>2155</v>
      </c>
      <c r="C109" s="180"/>
      <c r="D109" s="112"/>
      <c r="E109" s="9"/>
      <c r="F109" s="41"/>
    </row>
    <row r="110" spans="1:6" ht="14.25">
      <c r="A110" s="132"/>
      <c r="B110" s="163" t="s">
        <v>554</v>
      </c>
      <c r="C110" s="171" t="s">
        <v>51</v>
      </c>
      <c r="D110" s="178">
        <v>89</v>
      </c>
      <c r="E110" s="283"/>
      <c r="F110" s="41">
        <f t="shared" ref="F110:F112" si="13">D110*E110</f>
        <v>0</v>
      </c>
    </row>
    <row r="111" spans="1:6" ht="14.25">
      <c r="A111" s="132"/>
      <c r="B111" s="163" t="s">
        <v>548</v>
      </c>
      <c r="C111" s="171" t="s">
        <v>20</v>
      </c>
      <c r="D111" s="178">
        <v>24.5</v>
      </c>
      <c r="E111" s="283"/>
      <c r="F111" s="41">
        <f t="shared" si="13"/>
        <v>0</v>
      </c>
    </row>
    <row r="112" spans="1:6" ht="14.25">
      <c r="A112" s="132"/>
      <c r="B112" s="163" t="s">
        <v>549</v>
      </c>
      <c r="C112" s="171" t="s">
        <v>20</v>
      </c>
      <c r="D112" s="178">
        <v>409</v>
      </c>
      <c r="E112" s="283"/>
      <c r="F112" s="41">
        <f t="shared" si="13"/>
        <v>0</v>
      </c>
    </row>
    <row r="113" spans="1:6" ht="13.15">
      <c r="A113" s="132"/>
      <c r="B113" s="176"/>
      <c r="C113" s="180"/>
      <c r="D113" s="112"/>
      <c r="E113" s="9"/>
      <c r="F113" s="41"/>
    </row>
    <row r="114" spans="1:6" ht="51">
      <c r="A114" s="132" t="s">
        <v>63</v>
      </c>
      <c r="B114" s="176" t="s">
        <v>553</v>
      </c>
      <c r="C114" s="180"/>
      <c r="D114" s="112"/>
      <c r="E114" s="9"/>
      <c r="F114" s="41"/>
    </row>
    <row r="115" spans="1:6" ht="191.25">
      <c r="A115" s="132"/>
      <c r="B115" s="176" t="s">
        <v>544</v>
      </c>
      <c r="C115" s="180"/>
      <c r="D115" s="112"/>
      <c r="E115" s="9"/>
      <c r="F115" s="41"/>
    </row>
    <row r="116" spans="1:6" ht="14.25">
      <c r="A116" s="132"/>
      <c r="B116" s="163" t="s">
        <v>554</v>
      </c>
      <c r="C116" s="171" t="s">
        <v>51</v>
      </c>
      <c r="D116" s="178">
        <v>33.5</v>
      </c>
      <c r="E116" s="283"/>
      <c r="F116" s="41">
        <f t="shared" ref="F116:F117" si="14">D116*E116</f>
        <v>0</v>
      </c>
    </row>
    <row r="117" spans="1:6" ht="14.25">
      <c r="A117" s="132"/>
      <c r="B117" s="163" t="s">
        <v>546</v>
      </c>
      <c r="C117" s="171" t="s">
        <v>20</v>
      </c>
      <c r="D117" s="178">
        <v>335</v>
      </c>
      <c r="E117" s="283"/>
      <c r="F117" s="41">
        <f t="shared" si="14"/>
        <v>0</v>
      </c>
    </row>
    <row r="118" spans="1:6" ht="13.15">
      <c r="A118" s="132"/>
      <c r="B118" s="176"/>
      <c r="C118" s="180"/>
      <c r="D118" s="112"/>
      <c r="E118" s="9"/>
      <c r="F118" s="41"/>
    </row>
    <row r="119" spans="1:6" ht="51">
      <c r="A119" s="132" t="s">
        <v>100</v>
      </c>
      <c r="B119" s="176" t="s">
        <v>555</v>
      </c>
      <c r="C119" s="180"/>
      <c r="D119" s="112"/>
      <c r="E119" s="9"/>
      <c r="F119" s="41"/>
    </row>
    <row r="120" spans="1:6" ht="191.25">
      <c r="A120" s="132"/>
      <c r="B120" s="176" t="s">
        <v>544</v>
      </c>
      <c r="C120" s="180"/>
      <c r="D120" s="112"/>
      <c r="E120" s="9"/>
      <c r="F120" s="41"/>
    </row>
    <row r="121" spans="1:6" ht="14.25">
      <c r="A121" s="132"/>
      <c r="B121" s="163" t="s">
        <v>554</v>
      </c>
      <c r="C121" s="171" t="s">
        <v>51</v>
      </c>
      <c r="D121" s="178">
        <v>2.2999999999999998</v>
      </c>
      <c r="E121" s="283"/>
      <c r="F121" s="41">
        <f t="shared" ref="F121:F122" si="15">D121*E121</f>
        <v>0</v>
      </c>
    </row>
    <row r="122" spans="1:6" ht="14.25">
      <c r="A122" s="132"/>
      <c r="B122" s="163" t="s">
        <v>546</v>
      </c>
      <c r="C122" s="171" t="s">
        <v>20</v>
      </c>
      <c r="D122" s="178">
        <v>22.5</v>
      </c>
      <c r="E122" s="283"/>
      <c r="F122" s="41">
        <f t="shared" si="15"/>
        <v>0</v>
      </c>
    </row>
    <row r="123" spans="1:6" ht="13.15">
      <c r="A123" s="132"/>
      <c r="B123" s="176"/>
      <c r="C123" s="180"/>
      <c r="D123" s="112"/>
      <c r="E123" s="9"/>
      <c r="F123" s="41"/>
    </row>
    <row r="124" spans="1:6" ht="51">
      <c r="A124" s="132" t="s">
        <v>101</v>
      </c>
      <c r="B124" s="176" t="s">
        <v>556</v>
      </c>
      <c r="C124" s="180"/>
      <c r="D124" s="112"/>
      <c r="E124" s="9"/>
      <c r="F124" s="41"/>
    </row>
    <row r="125" spans="1:6" ht="191.25">
      <c r="A125" s="132"/>
      <c r="B125" s="176" t="s">
        <v>544</v>
      </c>
      <c r="C125" s="180"/>
      <c r="D125" s="112"/>
      <c r="E125" s="9"/>
      <c r="F125" s="41"/>
    </row>
    <row r="126" spans="1:6" ht="14.25">
      <c r="A126" s="132"/>
      <c r="B126" s="163" t="s">
        <v>554</v>
      </c>
      <c r="C126" s="171" t="s">
        <v>51</v>
      </c>
      <c r="D126" s="178">
        <v>15.8</v>
      </c>
      <c r="E126" s="283"/>
      <c r="F126" s="41">
        <f t="shared" ref="F126:F127" si="16">D126*E126</f>
        <v>0</v>
      </c>
    </row>
    <row r="127" spans="1:6" ht="14.25">
      <c r="A127" s="132"/>
      <c r="B127" s="163" t="s">
        <v>546</v>
      </c>
      <c r="C127" s="171" t="s">
        <v>20</v>
      </c>
      <c r="D127" s="178">
        <v>158.5</v>
      </c>
      <c r="E127" s="283"/>
      <c r="F127" s="41">
        <f t="shared" si="16"/>
        <v>0</v>
      </c>
    </row>
    <row r="128" spans="1:6" ht="13.15">
      <c r="A128" s="132"/>
      <c r="B128" s="176"/>
      <c r="C128" s="180"/>
      <c r="D128" s="112"/>
      <c r="E128" s="9"/>
      <c r="F128" s="41"/>
    </row>
    <row r="129" spans="1:6" ht="51">
      <c r="A129" s="132" t="s">
        <v>102</v>
      </c>
      <c r="B129" s="176" t="s">
        <v>557</v>
      </c>
      <c r="C129" s="180"/>
      <c r="D129" s="112"/>
      <c r="E129" s="9"/>
      <c r="F129" s="41"/>
    </row>
    <row r="130" spans="1:6" ht="191.25">
      <c r="A130" s="132"/>
      <c r="B130" s="176" t="s">
        <v>544</v>
      </c>
      <c r="C130" s="180"/>
      <c r="D130" s="112"/>
      <c r="E130" s="9"/>
      <c r="F130" s="41"/>
    </row>
    <row r="131" spans="1:6" ht="14.25">
      <c r="A131" s="132"/>
      <c r="B131" s="163" t="s">
        <v>554</v>
      </c>
      <c r="C131" s="171" t="s">
        <v>51</v>
      </c>
      <c r="D131" s="178">
        <v>34.5</v>
      </c>
      <c r="E131" s="283"/>
      <c r="F131" s="41">
        <f t="shared" ref="F131:F132" si="17">D131*E131</f>
        <v>0</v>
      </c>
    </row>
    <row r="132" spans="1:6" ht="14.25">
      <c r="A132" s="132"/>
      <c r="B132" s="163" t="s">
        <v>546</v>
      </c>
      <c r="C132" s="171" t="s">
        <v>20</v>
      </c>
      <c r="D132" s="178">
        <v>345.5</v>
      </c>
      <c r="E132" s="283"/>
      <c r="F132" s="41">
        <f t="shared" si="17"/>
        <v>0</v>
      </c>
    </row>
    <row r="133" spans="1:6" ht="13.15">
      <c r="A133" s="132"/>
      <c r="B133" s="176"/>
      <c r="C133" s="180"/>
      <c r="D133" s="112"/>
      <c r="E133" s="9"/>
      <c r="F133" s="41"/>
    </row>
    <row r="134" spans="1:6" ht="51">
      <c r="A134" s="132" t="s">
        <v>64</v>
      </c>
      <c r="B134" s="176" t="s">
        <v>558</v>
      </c>
      <c r="C134" s="180"/>
      <c r="D134" s="112"/>
      <c r="E134" s="9"/>
      <c r="F134" s="41"/>
    </row>
    <row r="135" spans="1:6" ht="191.25">
      <c r="A135" s="132"/>
      <c r="B135" s="176" t="s">
        <v>544</v>
      </c>
      <c r="C135" s="180"/>
      <c r="D135" s="112"/>
      <c r="E135" s="9"/>
      <c r="F135" s="41"/>
    </row>
    <row r="136" spans="1:6" ht="14.25">
      <c r="A136" s="132"/>
      <c r="B136" s="163" t="s">
        <v>554</v>
      </c>
      <c r="C136" s="171" t="s">
        <v>51</v>
      </c>
      <c r="D136" s="178">
        <v>29.7</v>
      </c>
      <c r="E136" s="283"/>
      <c r="F136" s="41">
        <f t="shared" ref="F136:F137" si="18">D136*E136</f>
        <v>0</v>
      </c>
    </row>
    <row r="137" spans="1:6" ht="14.25">
      <c r="A137" s="132"/>
      <c r="B137" s="163" t="s">
        <v>546</v>
      </c>
      <c r="C137" s="171" t="s">
        <v>20</v>
      </c>
      <c r="D137" s="178">
        <v>297</v>
      </c>
      <c r="E137" s="283"/>
      <c r="F137" s="41">
        <f t="shared" si="18"/>
        <v>0</v>
      </c>
    </row>
    <row r="138" spans="1:6" ht="13.15">
      <c r="A138" s="132"/>
      <c r="B138" s="176"/>
      <c r="C138" s="180"/>
      <c r="D138" s="112"/>
      <c r="E138" s="9"/>
      <c r="F138" s="41"/>
    </row>
    <row r="139" spans="1:6" ht="51">
      <c r="A139" s="132" t="s">
        <v>105</v>
      </c>
      <c r="B139" s="176" t="s">
        <v>559</v>
      </c>
      <c r="C139" s="180"/>
      <c r="D139" s="112"/>
      <c r="E139" s="9"/>
      <c r="F139" s="41"/>
    </row>
    <row r="140" spans="1:6" ht="191.25">
      <c r="A140" s="132"/>
      <c r="B140" s="176" t="s">
        <v>544</v>
      </c>
      <c r="C140" s="180"/>
      <c r="D140" s="112"/>
      <c r="E140" s="9"/>
      <c r="F140" s="41"/>
    </row>
    <row r="141" spans="1:6" ht="14.25">
      <c r="A141" s="132"/>
      <c r="B141" s="163" t="s">
        <v>554</v>
      </c>
      <c r="C141" s="171" t="s">
        <v>51</v>
      </c>
      <c r="D141" s="178">
        <v>30.5</v>
      </c>
      <c r="E141" s="283"/>
      <c r="F141" s="41">
        <f t="shared" ref="F141:F142" si="19">D141*E141</f>
        <v>0</v>
      </c>
    </row>
    <row r="142" spans="1:6" ht="14.25">
      <c r="A142" s="132"/>
      <c r="B142" s="163" t="s">
        <v>546</v>
      </c>
      <c r="C142" s="171" t="s">
        <v>20</v>
      </c>
      <c r="D142" s="178">
        <v>301.24</v>
      </c>
      <c r="E142" s="283"/>
      <c r="F142" s="41">
        <f t="shared" si="19"/>
        <v>0</v>
      </c>
    </row>
    <row r="143" spans="1:6" ht="13.15">
      <c r="A143" s="132"/>
      <c r="B143" s="176"/>
      <c r="C143" s="180"/>
      <c r="D143" s="112"/>
      <c r="E143" s="9"/>
      <c r="F143" s="41"/>
    </row>
    <row r="144" spans="1:6" ht="51">
      <c r="A144" s="132" t="s">
        <v>106</v>
      </c>
      <c r="B144" s="176" t="s">
        <v>560</v>
      </c>
      <c r="C144" s="180"/>
      <c r="D144" s="112"/>
      <c r="E144" s="9"/>
      <c r="F144" s="41"/>
    </row>
    <row r="145" spans="1:6" ht="191.25">
      <c r="A145" s="132"/>
      <c r="B145" s="176" t="s">
        <v>544</v>
      </c>
      <c r="C145" s="180"/>
      <c r="D145" s="112"/>
      <c r="E145" s="9"/>
      <c r="F145" s="41"/>
    </row>
    <row r="146" spans="1:6" ht="14.25">
      <c r="A146" s="132"/>
      <c r="B146" s="163" t="s">
        <v>554</v>
      </c>
      <c r="C146" s="171" t="s">
        <v>51</v>
      </c>
      <c r="D146" s="178">
        <v>27.5</v>
      </c>
      <c r="E146" s="283"/>
      <c r="F146" s="41">
        <f t="shared" ref="F146:F147" si="20">D146*E146</f>
        <v>0</v>
      </c>
    </row>
    <row r="147" spans="1:6" ht="14.25">
      <c r="A147" s="132"/>
      <c r="B147" s="163" t="s">
        <v>546</v>
      </c>
      <c r="C147" s="171" t="s">
        <v>20</v>
      </c>
      <c r="D147" s="178">
        <v>271.10000000000002</v>
      </c>
      <c r="E147" s="283"/>
      <c r="F147" s="41">
        <f t="shared" si="20"/>
        <v>0</v>
      </c>
    </row>
    <row r="148" spans="1:6" ht="13.15">
      <c r="A148" s="132"/>
      <c r="B148" s="176"/>
      <c r="C148" s="180"/>
      <c r="D148" s="112"/>
      <c r="E148" s="9"/>
      <c r="F148" s="41"/>
    </row>
    <row r="149" spans="1:6" ht="51">
      <c r="A149" s="132" t="s">
        <v>107</v>
      </c>
      <c r="B149" s="176" t="s">
        <v>561</v>
      </c>
      <c r="C149" s="180"/>
      <c r="D149" s="112"/>
      <c r="E149" s="9"/>
      <c r="F149" s="41"/>
    </row>
    <row r="150" spans="1:6" ht="191.25">
      <c r="A150" s="132"/>
      <c r="B150" s="176" t="s">
        <v>544</v>
      </c>
      <c r="C150" s="180"/>
      <c r="D150" s="112"/>
      <c r="E150" s="9"/>
      <c r="F150" s="41"/>
    </row>
    <row r="151" spans="1:6" ht="14.25">
      <c r="A151" s="132"/>
      <c r="B151" s="163" t="s">
        <v>554</v>
      </c>
      <c r="C151" s="171" t="s">
        <v>51</v>
      </c>
      <c r="D151" s="178">
        <v>16</v>
      </c>
      <c r="E151" s="283"/>
      <c r="F151" s="41">
        <f t="shared" ref="F151:F152" si="21">D151*E151</f>
        <v>0</v>
      </c>
    </row>
    <row r="152" spans="1:6" ht="14.25">
      <c r="A152" s="132"/>
      <c r="B152" s="163" t="s">
        <v>546</v>
      </c>
      <c r="C152" s="171" t="s">
        <v>20</v>
      </c>
      <c r="D152" s="178">
        <v>159.5</v>
      </c>
      <c r="E152" s="283"/>
      <c r="F152" s="41">
        <f t="shared" si="21"/>
        <v>0</v>
      </c>
    </row>
    <row r="153" spans="1:6" ht="13.15">
      <c r="A153" s="132"/>
      <c r="B153" s="176"/>
      <c r="C153" s="180"/>
      <c r="D153" s="112"/>
      <c r="E153" s="9"/>
      <c r="F153" s="41"/>
    </row>
    <row r="154" spans="1:6" ht="51">
      <c r="A154" s="132" t="s">
        <v>108</v>
      </c>
      <c r="B154" s="176" t="s">
        <v>562</v>
      </c>
      <c r="C154" s="180"/>
      <c r="D154" s="112"/>
      <c r="E154" s="9"/>
      <c r="F154" s="41"/>
    </row>
    <row r="155" spans="1:6" ht="191.25">
      <c r="A155" s="132"/>
      <c r="B155" s="176" t="s">
        <v>544</v>
      </c>
      <c r="C155" s="180"/>
      <c r="D155" s="112"/>
      <c r="E155" s="9"/>
      <c r="F155" s="41"/>
    </row>
    <row r="156" spans="1:6" ht="14.25">
      <c r="A156" s="132"/>
      <c r="B156" s="163" t="s">
        <v>554</v>
      </c>
      <c r="C156" s="171" t="s">
        <v>51</v>
      </c>
      <c r="D156" s="178">
        <v>31.85</v>
      </c>
      <c r="E156" s="283"/>
      <c r="F156" s="41">
        <f t="shared" ref="F156:F157" si="22">D156*E156</f>
        <v>0</v>
      </c>
    </row>
    <row r="157" spans="1:6" ht="14.25">
      <c r="A157" s="132"/>
      <c r="B157" s="163" t="s">
        <v>546</v>
      </c>
      <c r="C157" s="171" t="s">
        <v>20</v>
      </c>
      <c r="D157" s="178">
        <v>318.5</v>
      </c>
      <c r="E157" s="283"/>
      <c r="F157" s="41">
        <f t="shared" si="22"/>
        <v>0</v>
      </c>
    </row>
    <row r="158" spans="1:6" ht="13.15">
      <c r="A158" s="132"/>
      <c r="B158" s="176"/>
      <c r="C158" s="180"/>
      <c r="D158" s="112"/>
      <c r="E158" s="9"/>
      <c r="F158" s="41"/>
    </row>
    <row r="159" spans="1:6" ht="51">
      <c r="A159" s="132" t="s">
        <v>109</v>
      </c>
      <c r="B159" s="176" t="s">
        <v>563</v>
      </c>
      <c r="C159" s="180"/>
      <c r="D159" s="112"/>
      <c r="E159" s="9"/>
      <c r="F159" s="41"/>
    </row>
    <row r="160" spans="1:6" ht="191.25">
      <c r="A160" s="132"/>
      <c r="B160" s="176" t="s">
        <v>544</v>
      </c>
      <c r="C160" s="180"/>
      <c r="D160" s="112"/>
      <c r="E160" s="9"/>
      <c r="F160" s="41"/>
    </row>
    <row r="161" spans="1:6" ht="14.25">
      <c r="A161" s="132"/>
      <c r="B161" s="163" t="s">
        <v>554</v>
      </c>
      <c r="C161" s="171" t="s">
        <v>51</v>
      </c>
      <c r="D161" s="178">
        <v>48</v>
      </c>
      <c r="E161" s="283"/>
      <c r="F161" s="41">
        <f t="shared" ref="F161:F162" si="23">D161*E161</f>
        <v>0</v>
      </c>
    </row>
    <row r="162" spans="1:6" ht="14.25">
      <c r="A162" s="132"/>
      <c r="B162" s="163" t="s">
        <v>546</v>
      </c>
      <c r="C162" s="171" t="s">
        <v>20</v>
      </c>
      <c r="D162" s="178">
        <v>480</v>
      </c>
      <c r="E162" s="283"/>
      <c r="F162" s="41">
        <f t="shared" si="23"/>
        <v>0</v>
      </c>
    </row>
    <row r="163" spans="1:6" ht="13.15">
      <c r="A163" s="132"/>
      <c r="B163" s="176"/>
      <c r="C163" s="180"/>
      <c r="D163" s="112"/>
      <c r="E163" s="9"/>
      <c r="F163" s="41"/>
    </row>
    <row r="164" spans="1:6" ht="51">
      <c r="A164" s="132" t="s">
        <v>110</v>
      </c>
      <c r="B164" s="176" t="s">
        <v>564</v>
      </c>
      <c r="C164" s="180"/>
      <c r="D164" s="112"/>
      <c r="E164" s="9"/>
      <c r="F164" s="41"/>
    </row>
    <row r="165" spans="1:6" ht="191.25">
      <c r="A165" s="132"/>
      <c r="B165" s="176" t="s">
        <v>544</v>
      </c>
      <c r="C165" s="180"/>
      <c r="D165" s="112"/>
      <c r="E165" s="9"/>
      <c r="F165" s="41"/>
    </row>
    <row r="166" spans="1:6" ht="14.25">
      <c r="A166" s="132"/>
      <c r="B166" s="163" t="s">
        <v>554</v>
      </c>
      <c r="C166" s="171" t="s">
        <v>51</v>
      </c>
      <c r="D166" s="178">
        <v>16.899999999999999</v>
      </c>
      <c r="E166" s="283"/>
      <c r="F166" s="41">
        <f t="shared" ref="F166:F167" si="24">D166*E166</f>
        <v>0</v>
      </c>
    </row>
    <row r="167" spans="1:6" ht="14.25">
      <c r="A167" s="132"/>
      <c r="B167" s="163" t="s">
        <v>546</v>
      </c>
      <c r="C167" s="171" t="s">
        <v>20</v>
      </c>
      <c r="D167" s="178">
        <v>169</v>
      </c>
      <c r="E167" s="283"/>
      <c r="F167" s="41">
        <f t="shared" si="24"/>
        <v>0</v>
      </c>
    </row>
    <row r="168" spans="1:6" ht="13.15">
      <c r="A168" s="132"/>
      <c r="B168" s="176"/>
      <c r="C168" s="180"/>
      <c r="D168" s="112"/>
      <c r="E168" s="9"/>
      <c r="F168" s="41"/>
    </row>
    <row r="169" spans="1:6" ht="51">
      <c r="A169" s="132" t="s">
        <v>111</v>
      </c>
      <c r="B169" s="176" t="s">
        <v>565</v>
      </c>
      <c r="C169" s="180"/>
      <c r="D169" s="112"/>
      <c r="E169" s="9"/>
      <c r="F169" s="41"/>
    </row>
    <row r="170" spans="1:6" ht="191.25">
      <c r="A170" s="132"/>
      <c r="B170" s="176" t="s">
        <v>544</v>
      </c>
      <c r="C170" s="180"/>
      <c r="D170" s="112"/>
      <c r="E170" s="9"/>
      <c r="F170" s="41"/>
    </row>
    <row r="171" spans="1:6" ht="14.25">
      <c r="A171" s="132"/>
      <c r="B171" s="163" t="s">
        <v>554</v>
      </c>
      <c r="C171" s="171" t="s">
        <v>51</v>
      </c>
      <c r="D171" s="178">
        <v>17</v>
      </c>
      <c r="E171" s="283"/>
      <c r="F171" s="41">
        <f t="shared" ref="F171:F172" si="25">D171*E171</f>
        <v>0</v>
      </c>
    </row>
    <row r="172" spans="1:6" ht="14.25">
      <c r="A172" s="132"/>
      <c r="B172" s="163" t="s">
        <v>546</v>
      </c>
      <c r="C172" s="171" t="s">
        <v>20</v>
      </c>
      <c r="D172" s="178">
        <v>169.5</v>
      </c>
      <c r="E172" s="283"/>
      <c r="F172" s="41">
        <f t="shared" si="25"/>
        <v>0</v>
      </c>
    </row>
    <row r="173" spans="1:6" ht="13.15">
      <c r="A173" s="132"/>
      <c r="B173" s="176"/>
      <c r="C173" s="180"/>
      <c r="D173" s="112"/>
      <c r="E173" s="9"/>
      <c r="F173" s="41"/>
    </row>
    <row r="174" spans="1:6" ht="51">
      <c r="A174" s="132" t="s">
        <v>566</v>
      </c>
      <c r="B174" s="176" t="s">
        <v>567</v>
      </c>
      <c r="C174" s="180"/>
      <c r="D174" s="112"/>
      <c r="E174" s="9"/>
      <c r="F174" s="41"/>
    </row>
    <row r="175" spans="1:6" ht="191.25">
      <c r="A175" s="132"/>
      <c r="B175" s="176" t="s">
        <v>544</v>
      </c>
      <c r="C175" s="180"/>
      <c r="D175" s="112"/>
      <c r="E175" s="9"/>
      <c r="F175" s="41"/>
    </row>
    <row r="176" spans="1:6" ht="14.25">
      <c r="A176" s="132"/>
      <c r="B176" s="163" t="s">
        <v>554</v>
      </c>
      <c r="C176" s="171" t="s">
        <v>51</v>
      </c>
      <c r="D176" s="178">
        <v>37.700000000000003</v>
      </c>
      <c r="E176" s="283"/>
      <c r="F176" s="41">
        <f t="shared" ref="F176:F177" si="26">D176*E176</f>
        <v>0</v>
      </c>
    </row>
    <row r="177" spans="1:6" ht="14.25">
      <c r="A177" s="132"/>
      <c r="B177" s="163" t="s">
        <v>546</v>
      </c>
      <c r="C177" s="171" t="s">
        <v>20</v>
      </c>
      <c r="D177" s="178">
        <v>377</v>
      </c>
      <c r="E177" s="283"/>
      <c r="F177" s="41">
        <f t="shared" si="26"/>
        <v>0</v>
      </c>
    </row>
    <row r="178" spans="1:6" ht="13.15">
      <c r="A178" s="132"/>
      <c r="B178" s="176"/>
      <c r="C178" s="180"/>
      <c r="D178" s="112"/>
      <c r="E178" s="9"/>
      <c r="F178" s="41"/>
    </row>
    <row r="179" spans="1:6" ht="51">
      <c r="A179" s="132" t="s">
        <v>568</v>
      </c>
      <c r="B179" s="176" t="s">
        <v>569</v>
      </c>
      <c r="C179" s="171"/>
      <c r="D179" s="112"/>
      <c r="E179" s="41"/>
      <c r="F179" s="41"/>
    </row>
    <row r="180" spans="1:6" ht="191.25">
      <c r="A180" s="132"/>
      <c r="B180" s="176" t="s">
        <v>544</v>
      </c>
      <c r="C180" s="171"/>
      <c r="D180" s="112"/>
      <c r="E180" s="41"/>
      <c r="F180" s="41"/>
    </row>
    <row r="181" spans="1:6" ht="14.25">
      <c r="A181" s="132"/>
      <c r="B181" s="163" t="s">
        <v>554</v>
      </c>
      <c r="C181" s="171" t="s">
        <v>51</v>
      </c>
      <c r="D181" s="178">
        <v>9.3000000000000007</v>
      </c>
      <c r="E181" s="283"/>
      <c r="F181" s="41">
        <f t="shared" ref="F181:F182" si="27">D181*E181</f>
        <v>0</v>
      </c>
    </row>
    <row r="182" spans="1:6" ht="14.25">
      <c r="A182" s="132"/>
      <c r="B182" s="163" t="s">
        <v>546</v>
      </c>
      <c r="C182" s="171" t="s">
        <v>20</v>
      </c>
      <c r="D182" s="178">
        <v>72.5</v>
      </c>
      <c r="E182" s="283"/>
      <c r="F182" s="41">
        <f t="shared" si="27"/>
        <v>0</v>
      </c>
    </row>
    <row r="183" spans="1:6" ht="13.15">
      <c r="A183" s="132"/>
      <c r="B183" s="179"/>
      <c r="C183" s="171"/>
      <c r="D183" s="112"/>
      <c r="E183" s="41"/>
      <c r="F183" s="41"/>
    </row>
    <row r="184" spans="1:6" ht="63.75">
      <c r="A184" s="132" t="s">
        <v>570</v>
      </c>
      <c r="B184" s="176" t="s">
        <v>571</v>
      </c>
      <c r="C184" s="171"/>
      <c r="D184" s="112"/>
      <c r="E184" s="41"/>
      <c r="F184" s="41"/>
    </row>
    <row r="185" spans="1:6" ht="191.25">
      <c r="A185" s="132"/>
      <c r="B185" s="176" t="s">
        <v>544</v>
      </c>
      <c r="C185" s="171"/>
      <c r="D185" s="112"/>
      <c r="E185" s="41"/>
      <c r="F185" s="41"/>
    </row>
    <row r="186" spans="1:6" ht="14.25">
      <c r="A186" s="132"/>
      <c r="B186" s="163" t="s">
        <v>554</v>
      </c>
      <c r="C186" s="171" t="s">
        <v>51</v>
      </c>
      <c r="D186" s="178">
        <v>4.5</v>
      </c>
      <c r="E186" s="283"/>
      <c r="F186" s="41">
        <f t="shared" ref="F186:F187" si="28">D186*E186</f>
        <v>0</v>
      </c>
    </row>
    <row r="187" spans="1:6" ht="14.25">
      <c r="A187" s="132"/>
      <c r="B187" s="163" t="s">
        <v>546</v>
      </c>
      <c r="C187" s="171" t="s">
        <v>20</v>
      </c>
      <c r="D187" s="178">
        <v>20.5</v>
      </c>
      <c r="E187" s="283"/>
      <c r="F187" s="41">
        <f t="shared" si="28"/>
        <v>0</v>
      </c>
    </row>
    <row r="188" spans="1:6" ht="13.15">
      <c r="A188" s="132"/>
      <c r="B188" s="179"/>
      <c r="C188" s="171"/>
      <c r="D188" s="112"/>
      <c r="E188" s="41"/>
      <c r="F188" s="41"/>
    </row>
    <row r="189" spans="1:6" ht="38.25">
      <c r="A189" s="132" t="s">
        <v>572</v>
      </c>
      <c r="B189" s="176" t="s">
        <v>573</v>
      </c>
      <c r="C189" s="171"/>
      <c r="D189" s="112"/>
      <c r="E189" s="41"/>
      <c r="F189" s="41"/>
    </row>
    <row r="190" spans="1:6" ht="191.25">
      <c r="A190" s="132"/>
      <c r="B190" s="176" t="s">
        <v>544</v>
      </c>
      <c r="C190" s="171"/>
      <c r="D190" s="112"/>
      <c r="E190" s="41"/>
      <c r="F190" s="41"/>
    </row>
    <row r="191" spans="1:6" ht="14.25">
      <c r="A191" s="132"/>
      <c r="B191" s="163" t="s">
        <v>554</v>
      </c>
      <c r="C191" s="171" t="s">
        <v>51</v>
      </c>
      <c r="D191" s="178">
        <v>1</v>
      </c>
      <c r="E191" s="283"/>
      <c r="F191" s="41">
        <f t="shared" ref="F191:F192" si="29">D191*E191</f>
        <v>0</v>
      </c>
    </row>
    <row r="192" spans="1:6" ht="14.25">
      <c r="A192" s="132"/>
      <c r="B192" s="163" t="s">
        <v>546</v>
      </c>
      <c r="C192" s="171" t="s">
        <v>20</v>
      </c>
      <c r="D192" s="178">
        <v>6</v>
      </c>
      <c r="E192" s="283"/>
      <c r="F192" s="41">
        <f t="shared" si="29"/>
        <v>0</v>
      </c>
    </row>
    <row r="193" spans="1:6" ht="13.15">
      <c r="A193" s="132"/>
      <c r="B193" s="179"/>
      <c r="C193" s="171"/>
      <c r="D193" s="112"/>
      <c r="E193" s="41"/>
      <c r="F193" s="41"/>
    </row>
    <row r="194" spans="1:6" ht="38.25">
      <c r="A194" s="132" t="s">
        <v>574</v>
      </c>
      <c r="B194" s="176" t="s">
        <v>575</v>
      </c>
      <c r="C194" s="171"/>
      <c r="D194" s="112"/>
      <c r="E194" s="41"/>
      <c r="F194" s="41"/>
    </row>
    <row r="195" spans="1:6" ht="191.25">
      <c r="A195" s="132"/>
      <c r="B195" s="176" t="s">
        <v>544</v>
      </c>
      <c r="C195" s="171"/>
      <c r="D195" s="112"/>
      <c r="E195" s="41"/>
      <c r="F195" s="41"/>
    </row>
    <row r="196" spans="1:6" ht="14.25">
      <c r="A196" s="132"/>
      <c r="B196" s="163" t="s">
        <v>554</v>
      </c>
      <c r="C196" s="171" t="s">
        <v>51</v>
      </c>
      <c r="D196" s="178">
        <v>2.08</v>
      </c>
      <c r="E196" s="283"/>
      <c r="F196" s="41">
        <f t="shared" ref="F196:F197" si="30">D196*E196</f>
        <v>0</v>
      </c>
    </row>
    <row r="197" spans="1:6" ht="14.25">
      <c r="A197" s="132"/>
      <c r="B197" s="163" t="s">
        <v>546</v>
      </c>
      <c r="C197" s="171" t="s">
        <v>20</v>
      </c>
      <c r="D197" s="178">
        <v>22.04</v>
      </c>
      <c r="E197" s="283"/>
      <c r="F197" s="41">
        <f t="shared" si="30"/>
        <v>0</v>
      </c>
    </row>
    <row r="198" spans="1:6" ht="13.15">
      <c r="A198" s="132"/>
      <c r="B198" s="163"/>
      <c r="C198" s="171"/>
      <c r="D198" s="178"/>
      <c r="E198" s="41"/>
      <c r="F198" s="41"/>
    </row>
    <row r="199" spans="1:6" ht="38.25">
      <c r="A199" s="132" t="s">
        <v>576</v>
      </c>
      <c r="B199" s="176" t="s">
        <v>577</v>
      </c>
      <c r="C199" s="171"/>
      <c r="D199" s="178"/>
      <c r="E199" s="41"/>
      <c r="F199" s="41"/>
    </row>
    <row r="200" spans="1:6" ht="191.25">
      <c r="A200" s="132"/>
      <c r="B200" s="176" t="s">
        <v>544</v>
      </c>
      <c r="C200" s="171"/>
      <c r="D200" s="178"/>
      <c r="E200" s="41"/>
      <c r="F200" s="41"/>
    </row>
    <row r="201" spans="1:6" ht="14.25">
      <c r="A201" s="132"/>
      <c r="B201" s="163" t="s">
        <v>554</v>
      </c>
      <c r="C201" s="171" t="s">
        <v>51</v>
      </c>
      <c r="D201" s="178">
        <v>3.74</v>
      </c>
      <c r="E201" s="283"/>
      <c r="F201" s="41">
        <f t="shared" ref="F201:F202" si="31">D201*E201</f>
        <v>0</v>
      </c>
    </row>
    <row r="202" spans="1:6" ht="14.25">
      <c r="A202" s="132"/>
      <c r="B202" s="163" t="s">
        <v>546</v>
      </c>
      <c r="C202" s="171" t="s">
        <v>20</v>
      </c>
      <c r="D202" s="178">
        <v>39.5</v>
      </c>
      <c r="E202" s="283"/>
      <c r="F202" s="41">
        <f t="shared" si="31"/>
        <v>0</v>
      </c>
    </row>
    <row r="203" spans="1:6" ht="13.15">
      <c r="A203" s="132"/>
      <c r="B203" s="163"/>
      <c r="C203" s="171"/>
      <c r="D203" s="178"/>
      <c r="E203" s="41"/>
      <c r="F203" s="41"/>
    </row>
    <row r="204" spans="1:6" ht="38.25">
      <c r="A204" s="132" t="s">
        <v>578</v>
      </c>
      <c r="B204" s="176" t="s">
        <v>579</v>
      </c>
      <c r="C204" s="171"/>
      <c r="D204" s="178"/>
      <c r="E204" s="41"/>
      <c r="F204" s="41"/>
    </row>
    <row r="205" spans="1:6" ht="191.25">
      <c r="A205" s="132"/>
      <c r="B205" s="176" t="s">
        <v>544</v>
      </c>
      <c r="C205" s="171"/>
      <c r="D205" s="178"/>
      <c r="E205" s="41"/>
      <c r="F205" s="41"/>
    </row>
    <row r="206" spans="1:6" ht="14.25">
      <c r="A206" s="132"/>
      <c r="B206" s="163" t="s">
        <v>554</v>
      </c>
      <c r="C206" s="171" t="s">
        <v>51</v>
      </c>
      <c r="D206" s="178">
        <v>1.49</v>
      </c>
      <c r="E206" s="283"/>
      <c r="F206" s="41">
        <f t="shared" ref="F206:F207" si="32">D206*E206</f>
        <v>0</v>
      </c>
    </row>
    <row r="207" spans="1:6" ht="14.25">
      <c r="A207" s="132"/>
      <c r="B207" s="163" t="s">
        <v>546</v>
      </c>
      <c r="C207" s="171" t="s">
        <v>20</v>
      </c>
      <c r="D207" s="178">
        <v>15.96</v>
      </c>
      <c r="E207" s="283"/>
      <c r="F207" s="41">
        <f t="shared" si="32"/>
        <v>0</v>
      </c>
    </row>
    <row r="208" spans="1:6" ht="13.15">
      <c r="A208" s="132"/>
      <c r="B208" s="163"/>
      <c r="C208" s="171"/>
      <c r="D208" s="178"/>
      <c r="E208" s="41"/>
      <c r="F208" s="41"/>
    </row>
    <row r="209" spans="1:6" ht="38.25">
      <c r="A209" s="132" t="s">
        <v>580</v>
      </c>
      <c r="B209" s="176" t="s">
        <v>581</v>
      </c>
      <c r="C209" s="171"/>
      <c r="D209" s="178"/>
      <c r="E209" s="41"/>
      <c r="F209" s="41"/>
    </row>
    <row r="210" spans="1:6" ht="191.25">
      <c r="A210" s="132"/>
      <c r="B210" s="176" t="s">
        <v>544</v>
      </c>
      <c r="C210" s="171"/>
      <c r="D210" s="178"/>
      <c r="E210" s="41"/>
      <c r="F210" s="41"/>
    </row>
    <row r="211" spans="1:6" ht="14.25">
      <c r="A211" s="132"/>
      <c r="B211" s="163" t="s">
        <v>554</v>
      </c>
      <c r="C211" s="171" t="s">
        <v>51</v>
      </c>
      <c r="D211" s="178">
        <v>4.43</v>
      </c>
      <c r="E211" s="283"/>
      <c r="F211" s="41">
        <f t="shared" ref="F211:F212" si="33">D211*E211</f>
        <v>0</v>
      </c>
    </row>
    <row r="212" spans="1:6" ht="14.25">
      <c r="A212" s="132"/>
      <c r="B212" s="163" t="s">
        <v>546</v>
      </c>
      <c r="C212" s="171" t="s">
        <v>20</v>
      </c>
      <c r="D212" s="178">
        <v>47.43</v>
      </c>
      <c r="E212" s="283"/>
      <c r="F212" s="41">
        <f t="shared" si="33"/>
        <v>0</v>
      </c>
    </row>
    <row r="213" spans="1:6" ht="13.15">
      <c r="A213" s="132"/>
      <c r="B213" s="163"/>
      <c r="C213" s="171"/>
      <c r="D213" s="178"/>
      <c r="E213" s="41"/>
      <c r="F213" s="41"/>
    </row>
    <row r="214" spans="1:6" ht="38.25">
      <c r="A214" s="132" t="s">
        <v>582</v>
      </c>
      <c r="B214" s="176" t="s">
        <v>583</v>
      </c>
      <c r="C214" s="171"/>
      <c r="D214" s="178"/>
      <c r="E214" s="41"/>
      <c r="F214" s="41"/>
    </row>
    <row r="215" spans="1:6" ht="191.25">
      <c r="A215" s="132"/>
      <c r="B215" s="176" t="s">
        <v>544</v>
      </c>
      <c r="C215" s="171"/>
      <c r="D215" s="178"/>
      <c r="E215" s="41"/>
      <c r="F215" s="41"/>
    </row>
    <row r="216" spans="1:6" ht="14.25">
      <c r="A216" s="132"/>
      <c r="B216" s="163" t="s">
        <v>554</v>
      </c>
      <c r="C216" s="171" t="s">
        <v>51</v>
      </c>
      <c r="D216" s="178">
        <v>2.33</v>
      </c>
      <c r="E216" s="283"/>
      <c r="F216" s="41">
        <f t="shared" ref="F216:F217" si="34">D216*E216</f>
        <v>0</v>
      </c>
    </row>
    <row r="217" spans="1:6" ht="14.25">
      <c r="A217" s="132"/>
      <c r="B217" s="163" t="s">
        <v>546</v>
      </c>
      <c r="C217" s="171" t="s">
        <v>20</v>
      </c>
      <c r="D217" s="178">
        <v>24.5</v>
      </c>
      <c r="E217" s="283"/>
      <c r="F217" s="41">
        <f t="shared" si="34"/>
        <v>0</v>
      </c>
    </row>
    <row r="218" spans="1:6" ht="13.15">
      <c r="A218" s="132"/>
      <c r="B218" s="163"/>
      <c r="C218" s="171"/>
      <c r="D218" s="178"/>
      <c r="E218" s="41"/>
      <c r="F218" s="41"/>
    </row>
    <row r="219" spans="1:6" ht="38.25">
      <c r="A219" s="132" t="s">
        <v>584</v>
      </c>
      <c r="B219" s="176" t="s">
        <v>585</v>
      </c>
      <c r="C219" s="171"/>
      <c r="D219" s="178"/>
      <c r="E219" s="41"/>
      <c r="F219" s="41"/>
    </row>
    <row r="220" spans="1:6" ht="191.25">
      <c r="A220" s="132"/>
      <c r="B220" s="176" t="s">
        <v>544</v>
      </c>
      <c r="C220" s="171"/>
      <c r="D220" s="178"/>
      <c r="E220" s="41"/>
      <c r="F220" s="41"/>
    </row>
    <row r="221" spans="1:6" ht="14.25">
      <c r="A221" s="132"/>
      <c r="B221" s="163" t="s">
        <v>554</v>
      </c>
      <c r="C221" s="171" t="s">
        <v>51</v>
      </c>
      <c r="D221" s="178">
        <v>3.77</v>
      </c>
      <c r="E221" s="283"/>
      <c r="F221" s="41">
        <f t="shared" ref="F221:F222" si="35">D221*E221</f>
        <v>0</v>
      </c>
    </row>
    <row r="222" spans="1:6" ht="14.25">
      <c r="A222" s="132"/>
      <c r="B222" s="163" t="s">
        <v>546</v>
      </c>
      <c r="C222" s="171" t="s">
        <v>20</v>
      </c>
      <c r="D222" s="178">
        <v>31</v>
      </c>
      <c r="E222" s="283"/>
      <c r="F222" s="41">
        <f t="shared" si="35"/>
        <v>0</v>
      </c>
    </row>
    <row r="223" spans="1:6" ht="13.15">
      <c r="A223" s="132"/>
      <c r="B223" s="163"/>
      <c r="C223" s="171"/>
      <c r="D223" s="178"/>
      <c r="E223" s="41"/>
      <c r="F223" s="41"/>
    </row>
    <row r="224" spans="1:6" ht="38.25">
      <c r="A224" s="132" t="s">
        <v>586</v>
      </c>
      <c r="B224" s="176" t="s">
        <v>587</v>
      </c>
      <c r="C224" s="171"/>
      <c r="D224" s="178"/>
      <c r="E224" s="41"/>
      <c r="F224" s="41"/>
    </row>
    <row r="225" spans="1:6" ht="191.25">
      <c r="A225" s="132"/>
      <c r="B225" s="176" t="s">
        <v>544</v>
      </c>
      <c r="C225" s="171"/>
      <c r="D225" s="178"/>
      <c r="E225" s="41"/>
      <c r="F225" s="41"/>
    </row>
    <row r="226" spans="1:6" ht="14.25">
      <c r="A226" s="132"/>
      <c r="B226" s="163" t="s">
        <v>554</v>
      </c>
      <c r="C226" s="171" t="s">
        <v>51</v>
      </c>
      <c r="D226" s="178">
        <v>4.6399999999999997</v>
      </c>
      <c r="E226" s="283"/>
      <c r="F226" s="41">
        <f t="shared" ref="F226:F227" si="36">D226*E226</f>
        <v>0</v>
      </c>
    </row>
    <row r="227" spans="1:6" ht="14.25">
      <c r="A227" s="132"/>
      <c r="B227" s="163" t="s">
        <v>546</v>
      </c>
      <c r="C227" s="171" t="s">
        <v>20</v>
      </c>
      <c r="D227" s="178">
        <v>34.5</v>
      </c>
      <c r="E227" s="283"/>
      <c r="F227" s="41">
        <f t="shared" si="36"/>
        <v>0</v>
      </c>
    </row>
    <row r="228" spans="1:6" ht="13.15">
      <c r="A228" s="132"/>
      <c r="B228" s="163"/>
      <c r="C228" s="171"/>
      <c r="D228" s="178"/>
      <c r="E228" s="41"/>
      <c r="F228" s="41"/>
    </row>
    <row r="229" spans="1:6" ht="38.25">
      <c r="A229" s="132" t="s">
        <v>588</v>
      </c>
      <c r="B229" s="176" t="s">
        <v>589</v>
      </c>
      <c r="C229" s="171"/>
      <c r="D229" s="178"/>
      <c r="E229" s="41"/>
      <c r="F229" s="41"/>
    </row>
    <row r="230" spans="1:6" ht="191.25">
      <c r="A230" s="132"/>
      <c r="B230" s="176" t="s">
        <v>544</v>
      </c>
      <c r="C230" s="171"/>
      <c r="D230" s="178"/>
      <c r="E230" s="41"/>
      <c r="F230" s="41"/>
    </row>
    <row r="231" spans="1:6" ht="14.25">
      <c r="A231" s="132"/>
      <c r="B231" s="163" t="s">
        <v>554</v>
      </c>
      <c r="C231" s="171" t="s">
        <v>51</v>
      </c>
      <c r="D231" s="178">
        <v>1.32</v>
      </c>
      <c r="E231" s="283"/>
      <c r="F231" s="41">
        <f t="shared" ref="F231:F232" si="37">D231*E231</f>
        <v>0</v>
      </c>
    </row>
    <row r="232" spans="1:6" ht="14.25">
      <c r="A232" s="132"/>
      <c r="B232" s="163" t="s">
        <v>546</v>
      </c>
      <c r="C232" s="171" t="s">
        <v>20</v>
      </c>
      <c r="D232" s="178">
        <v>14.4</v>
      </c>
      <c r="E232" s="283"/>
      <c r="F232" s="41">
        <f t="shared" si="37"/>
        <v>0</v>
      </c>
    </row>
    <row r="233" spans="1:6" ht="13.15">
      <c r="A233" s="132"/>
      <c r="B233" s="163"/>
      <c r="C233" s="171"/>
      <c r="D233" s="178"/>
      <c r="E233" s="41"/>
      <c r="F233" s="41"/>
    </row>
    <row r="234" spans="1:6" ht="38.25">
      <c r="A234" s="132" t="s">
        <v>590</v>
      </c>
      <c r="B234" s="176" t="s">
        <v>591</v>
      </c>
      <c r="C234" s="171"/>
      <c r="D234" s="178"/>
      <c r="E234" s="41"/>
      <c r="F234" s="41"/>
    </row>
    <row r="235" spans="1:6" ht="191.25">
      <c r="A235" s="132"/>
      <c r="B235" s="176" t="s">
        <v>544</v>
      </c>
      <c r="C235" s="171"/>
      <c r="D235" s="178"/>
      <c r="E235" s="41"/>
      <c r="F235" s="41"/>
    </row>
    <row r="236" spans="1:6" ht="14.25">
      <c r="A236" s="132"/>
      <c r="B236" s="163" t="s">
        <v>554</v>
      </c>
      <c r="C236" s="171" t="s">
        <v>51</v>
      </c>
      <c r="D236" s="178">
        <v>1.5</v>
      </c>
      <c r="E236" s="283"/>
      <c r="F236" s="41">
        <f t="shared" ref="F236:F237" si="38">D236*E236</f>
        <v>0</v>
      </c>
    </row>
    <row r="237" spans="1:6" ht="14.25">
      <c r="A237" s="132"/>
      <c r="B237" s="163" t="s">
        <v>546</v>
      </c>
      <c r="C237" s="171" t="s">
        <v>20</v>
      </c>
      <c r="D237" s="178">
        <v>13.5</v>
      </c>
      <c r="E237" s="283"/>
      <c r="F237" s="41">
        <f t="shared" si="38"/>
        <v>0</v>
      </c>
    </row>
    <row r="238" spans="1:6" ht="13.15">
      <c r="A238" s="132"/>
      <c r="B238" s="163"/>
      <c r="C238" s="171"/>
      <c r="D238" s="178"/>
      <c r="E238" s="41"/>
      <c r="F238" s="41"/>
    </row>
    <row r="239" spans="1:6" ht="38.25">
      <c r="A239" s="132" t="s">
        <v>592</v>
      </c>
      <c r="B239" s="176" t="s">
        <v>593</v>
      </c>
      <c r="C239" s="171"/>
      <c r="D239" s="178"/>
      <c r="E239" s="41"/>
      <c r="F239" s="41"/>
    </row>
    <row r="240" spans="1:6" ht="191.25">
      <c r="A240" s="132"/>
      <c r="B240" s="176" t="s">
        <v>544</v>
      </c>
      <c r="C240" s="171"/>
      <c r="D240" s="178"/>
      <c r="E240" s="41"/>
      <c r="F240" s="41"/>
    </row>
    <row r="241" spans="1:6" ht="14.25">
      <c r="A241" s="132"/>
      <c r="B241" s="163" t="s">
        <v>554</v>
      </c>
      <c r="C241" s="171" t="s">
        <v>51</v>
      </c>
      <c r="D241" s="178">
        <v>1</v>
      </c>
      <c r="E241" s="283"/>
      <c r="F241" s="41">
        <f t="shared" ref="F241:F242" si="39">D241*E241</f>
        <v>0</v>
      </c>
    </row>
    <row r="242" spans="1:6" ht="14.25">
      <c r="A242" s="132"/>
      <c r="B242" s="163" t="s">
        <v>546</v>
      </c>
      <c r="C242" s="171" t="s">
        <v>20</v>
      </c>
      <c r="D242" s="178">
        <v>11.5</v>
      </c>
      <c r="E242" s="283"/>
      <c r="F242" s="41">
        <f t="shared" si="39"/>
        <v>0</v>
      </c>
    </row>
    <row r="243" spans="1:6" ht="13.15">
      <c r="A243" s="132"/>
      <c r="B243" s="163"/>
      <c r="C243" s="171"/>
      <c r="D243" s="178"/>
      <c r="E243" s="41"/>
      <c r="F243" s="41"/>
    </row>
    <row r="244" spans="1:6" ht="38.25">
      <c r="A244" s="132" t="s">
        <v>594</v>
      </c>
      <c r="B244" s="176" t="s">
        <v>595</v>
      </c>
      <c r="C244" s="171"/>
      <c r="D244" s="178"/>
      <c r="E244" s="41"/>
      <c r="F244" s="41"/>
    </row>
    <row r="245" spans="1:6" ht="191.25">
      <c r="A245" s="132"/>
      <c r="B245" s="176" t="s">
        <v>544</v>
      </c>
      <c r="C245" s="171"/>
      <c r="D245" s="178"/>
      <c r="E245" s="41"/>
      <c r="F245" s="41"/>
    </row>
    <row r="246" spans="1:6" ht="14.25">
      <c r="A246" s="132"/>
      <c r="B246" s="163" t="s">
        <v>554</v>
      </c>
      <c r="C246" s="171" t="s">
        <v>51</v>
      </c>
      <c r="D246" s="178">
        <v>1.56</v>
      </c>
      <c r="E246" s="283"/>
      <c r="F246" s="41">
        <f t="shared" ref="F246:F247" si="40">D246*E246</f>
        <v>0</v>
      </c>
    </row>
    <row r="247" spans="1:6" ht="14.25">
      <c r="A247" s="132"/>
      <c r="B247" s="163" t="s">
        <v>546</v>
      </c>
      <c r="C247" s="171" t="s">
        <v>20</v>
      </c>
      <c r="D247" s="178">
        <v>17.149999999999999</v>
      </c>
      <c r="E247" s="283"/>
      <c r="F247" s="41">
        <f t="shared" si="40"/>
        <v>0</v>
      </c>
    </row>
    <row r="248" spans="1:6" ht="13.15">
      <c r="A248" s="132"/>
      <c r="B248" s="163"/>
      <c r="C248" s="171"/>
      <c r="D248" s="178"/>
      <c r="E248" s="41"/>
      <c r="F248" s="41"/>
    </row>
    <row r="249" spans="1:6" ht="38.25">
      <c r="A249" s="132" t="s">
        <v>596</v>
      </c>
      <c r="B249" s="176" t="s">
        <v>597</v>
      </c>
      <c r="C249" s="171"/>
      <c r="D249" s="178"/>
      <c r="E249" s="41"/>
      <c r="F249" s="41"/>
    </row>
    <row r="250" spans="1:6" ht="191.25">
      <c r="A250" s="132"/>
      <c r="B250" s="176" t="s">
        <v>544</v>
      </c>
      <c r="C250" s="171"/>
      <c r="D250" s="178"/>
      <c r="E250" s="41"/>
      <c r="F250" s="41"/>
    </row>
    <row r="251" spans="1:6" ht="14.25">
      <c r="A251" s="132"/>
      <c r="B251" s="163" t="s">
        <v>554</v>
      </c>
      <c r="C251" s="171" t="s">
        <v>51</v>
      </c>
      <c r="D251" s="178">
        <v>2.9</v>
      </c>
      <c r="E251" s="283"/>
      <c r="F251" s="41">
        <f t="shared" ref="F251:F252" si="41">D251*E251</f>
        <v>0</v>
      </c>
    </row>
    <row r="252" spans="1:6" ht="14.25">
      <c r="A252" s="132"/>
      <c r="B252" s="163" t="s">
        <v>546</v>
      </c>
      <c r="C252" s="171" t="s">
        <v>20</v>
      </c>
      <c r="D252" s="178">
        <v>29</v>
      </c>
      <c r="E252" s="283"/>
      <c r="F252" s="41">
        <f t="shared" si="41"/>
        <v>0</v>
      </c>
    </row>
    <row r="253" spans="1:6" ht="13.15">
      <c r="A253" s="132"/>
      <c r="B253" s="163"/>
      <c r="C253" s="171"/>
      <c r="D253" s="178"/>
      <c r="E253" s="41"/>
      <c r="F253" s="41"/>
    </row>
    <row r="254" spans="1:6" ht="38.25">
      <c r="A254" s="132" t="s">
        <v>598</v>
      </c>
      <c r="B254" s="176" t="s">
        <v>599</v>
      </c>
      <c r="C254" s="171"/>
      <c r="D254" s="178"/>
      <c r="E254" s="41"/>
      <c r="F254" s="41"/>
    </row>
    <row r="255" spans="1:6" ht="191.25">
      <c r="A255" s="132"/>
      <c r="B255" s="176" t="s">
        <v>544</v>
      </c>
      <c r="C255" s="171"/>
      <c r="D255" s="178"/>
      <c r="E255" s="41"/>
      <c r="F255" s="41"/>
    </row>
    <row r="256" spans="1:6" ht="14.25">
      <c r="A256" s="132"/>
      <c r="B256" s="163" t="s">
        <v>554</v>
      </c>
      <c r="C256" s="171" t="s">
        <v>51</v>
      </c>
      <c r="D256" s="178">
        <v>0.92</v>
      </c>
      <c r="E256" s="283"/>
      <c r="F256" s="41">
        <f t="shared" ref="F256:F257" si="42">D256*E256</f>
        <v>0</v>
      </c>
    </row>
    <row r="257" spans="1:6" ht="14.25">
      <c r="A257" s="132"/>
      <c r="B257" s="163" t="s">
        <v>546</v>
      </c>
      <c r="C257" s="171" t="s">
        <v>20</v>
      </c>
      <c r="D257" s="178">
        <v>10.5</v>
      </c>
      <c r="E257" s="283"/>
      <c r="F257" s="41">
        <f t="shared" si="42"/>
        <v>0</v>
      </c>
    </row>
    <row r="258" spans="1:6" ht="13.15">
      <c r="A258" s="132"/>
      <c r="B258" s="163"/>
      <c r="C258" s="171"/>
      <c r="D258" s="178"/>
      <c r="E258" s="41"/>
      <c r="F258" s="41"/>
    </row>
    <row r="259" spans="1:6" ht="38.25">
      <c r="A259" s="132" t="s">
        <v>600</v>
      </c>
      <c r="B259" s="176" t="s">
        <v>601</v>
      </c>
      <c r="C259" s="171"/>
      <c r="D259" s="178"/>
      <c r="E259" s="41"/>
      <c r="F259" s="41"/>
    </row>
    <row r="260" spans="1:6" ht="191.25">
      <c r="A260" s="132"/>
      <c r="B260" s="176" t="s">
        <v>544</v>
      </c>
      <c r="C260" s="171"/>
      <c r="D260" s="178"/>
      <c r="E260" s="41"/>
      <c r="F260" s="41"/>
    </row>
    <row r="261" spans="1:6" ht="14.25">
      <c r="A261" s="132"/>
      <c r="B261" s="163" t="s">
        <v>554</v>
      </c>
      <c r="C261" s="171" t="s">
        <v>51</v>
      </c>
      <c r="D261" s="178">
        <v>2.4</v>
      </c>
      <c r="E261" s="283"/>
      <c r="F261" s="41">
        <f t="shared" ref="F261:F262" si="43">D261*E261</f>
        <v>0</v>
      </c>
    </row>
    <row r="262" spans="1:6" ht="14.25">
      <c r="A262" s="132"/>
      <c r="B262" s="163" t="s">
        <v>546</v>
      </c>
      <c r="C262" s="171" t="s">
        <v>20</v>
      </c>
      <c r="D262" s="178">
        <v>18</v>
      </c>
      <c r="E262" s="283"/>
      <c r="F262" s="41">
        <f t="shared" si="43"/>
        <v>0</v>
      </c>
    </row>
    <row r="263" spans="1:6" ht="13.15">
      <c r="A263" s="132"/>
      <c r="B263" s="163"/>
      <c r="C263" s="171"/>
      <c r="D263" s="178"/>
      <c r="E263" s="41"/>
      <c r="F263" s="41"/>
    </row>
    <row r="264" spans="1:6" ht="38.25">
      <c r="A264" s="132" t="s">
        <v>602</v>
      </c>
      <c r="B264" s="176" t="s">
        <v>603</v>
      </c>
      <c r="C264" s="171"/>
      <c r="D264" s="178"/>
      <c r="E264" s="41"/>
      <c r="F264" s="41"/>
    </row>
    <row r="265" spans="1:6" ht="191.25">
      <c r="A265" s="132"/>
      <c r="B265" s="176" t="s">
        <v>544</v>
      </c>
      <c r="C265" s="171"/>
      <c r="D265" s="178"/>
      <c r="E265" s="41"/>
      <c r="F265" s="41"/>
    </row>
    <row r="266" spans="1:6" ht="14.25">
      <c r="A266" s="132"/>
      <c r="B266" s="163" t="s">
        <v>554</v>
      </c>
      <c r="C266" s="171" t="s">
        <v>51</v>
      </c>
      <c r="D266" s="178">
        <v>2.1</v>
      </c>
      <c r="E266" s="283"/>
      <c r="F266" s="41">
        <f t="shared" ref="F266:F267" si="44">D266*E266</f>
        <v>0</v>
      </c>
    </row>
    <row r="267" spans="1:6" ht="14.25">
      <c r="A267" s="132"/>
      <c r="B267" s="163" t="s">
        <v>546</v>
      </c>
      <c r="C267" s="171" t="s">
        <v>20</v>
      </c>
      <c r="D267" s="178">
        <v>25.3</v>
      </c>
      <c r="E267" s="283"/>
      <c r="F267" s="41">
        <f t="shared" si="44"/>
        <v>0</v>
      </c>
    </row>
    <row r="268" spans="1:6" ht="13.15">
      <c r="A268" s="132"/>
      <c r="B268" s="163"/>
      <c r="C268" s="171"/>
      <c r="D268" s="178"/>
      <c r="E268" s="41"/>
      <c r="F268" s="41"/>
    </row>
    <row r="269" spans="1:6" ht="63.75">
      <c r="A269" s="132" t="s">
        <v>604</v>
      </c>
      <c r="B269" s="176" t="s">
        <v>605</v>
      </c>
      <c r="C269" s="171"/>
      <c r="D269" s="178"/>
      <c r="E269" s="41"/>
      <c r="F269" s="41"/>
    </row>
    <row r="270" spans="1:6" ht="165.75">
      <c r="A270" s="132"/>
      <c r="B270" s="176" t="s">
        <v>606</v>
      </c>
      <c r="C270" s="171"/>
      <c r="D270" s="178"/>
      <c r="E270" s="41"/>
      <c r="F270" s="41"/>
    </row>
    <row r="271" spans="1:6">
      <c r="A271" s="182" t="s">
        <v>4</v>
      </c>
      <c r="B271" s="176" t="s">
        <v>607</v>
      </c>
      <c r="C271" s="171"/>
      <c r="D271" s="178"/>
      <c r="E271" s="41"/>
      <c r="F271" s="41"/>
    </row>
    <row r="272" spans="1:6" ht="14.25">
      <c r="A272" s="132"/>
      <c r="B272" s="163" t="s">
        <v>554</v>
      </c>
      <c r="C272" s="171" t="s">
        <v>51</v>
      </c>
      <c r="D272" s="178">
        <v>30</v>
      </c>
      <c r="E272" s="283"/>
      <c r="F272" s="41">
        <f t="shared" ref="F272:F273" si="45">D272*E272</f>
        <v>0</v>
      </c>
    </row>
    <row r="273" spans="1:6" ht="14.25">
      <c r="A273" s="132"/>
      <c r="B273" s="163" t="s">
        <v>546</v>
      </c>
      <c r="C273" s="171" t="s">
        <v>20</v>
      </c>
      <c r="D273" s="178">
        <v>8.5</v>
      </c>
      <c r="E273" s="283"/>
      <c r="F273" s="41">
        <f t="shared" si="45"/>
        <v>0</v>
      </c>
    </row>
    <row r="274" spans="1:6">
      <c r="A274" s="182" t="s">
        <v>5</v>
      </c>
      <c r="B274" s="181" t="s">
        <v>608</v>
      </c>
      <c r="C274" s="171"/>
      <c r="D274" s="178"/>
      <c r="E274" s="41"/>
      <c r="F274" s="41"/>
    </row>
    <row r="275" spans="1:6" ht="14.25">
      <c r="A275" s="132"/>
      <c r="B275" s="163" t="s">
        <v>554</v>
      </c>
      <c r="C275" s="171" t="s">
        <v>51</v>
      </c>
      <c r="D275" s="178">
        <v>23</v>
      </c>
      <c r="E275" s="283"/>
      <c r="F275" s="41">
        <f t="shared" ref="F275:F276" si="46">D275*E275</f>
        <v>0</v>
      </c>
    </row>
    <row r="276" spans="1:6" ht="14.25">
      <c r="A276" s="132"/>
      <c r="B276" s="163" t="s">
        <v>546</v>
      </c>
      <c r="C276" s="171" t="s">
        <v>20</v>
      </c>
      <c r="D276" s="178">
        <v>7.5</v>
      </c>
      <c r="E276" s="283"/>
      <c r="F276" s="41">
        <f t="shared" si="46"/>
        <v>0</v>
      </c>
    </row>
    <row r="277" spans="1:6" ht="13.15">
      <c r="A277" s="132"/>
      <c r="B277" s="163"/>
      <c r="C277" s="171"/>
      <c r="D277" s="178"/>
      <c r="E277" s="41"/>
      <c r="F277" s="41"/>
    </row>
    <row r="278" spans="1:6" ht="38.25">
      <c r="A278" s="132" t="s">
        <v>609</v>
      </c>
      <c r="B278" s="149" t="s">
        <v>2156</v>
      </c>
      <c r="C278" s="171"/>
      <c r="D278" s="178"/>
      <c r="E278" s="41"/>
      <c r="F278" s="41"/>
    </row>
    <row r="279" spans="1:6" ht="165.75">
      <c r="A279" s="132"/>
      <c r="B279" s="181" t="s">
        <v>606</v>
      </c>
      <c r="C279" s="171"/>
      <c r="D279" s="178"/>
      <c r="E279" s="41"/>
      <c r="F279" s="41"/>
    </row>
    <row r="280" spans="1:6" ht="14.25">
      <c r="A280" s="132"/>
      <c r="B280" s="163" t="s">
        <v>554</v>
      </c>
      <c r="C280" s="171" t="s">
        <v>51</v>
      </c>
      <c r="D280" s="178">
        <v>19.5</v>
      </c>
      <c r="E280" s="283"/>
      <c r="F280" s="41">
        <f t="shared" ref="F280:F281" si="47">D280*E280</f>
        <v>0</v>
      </c>
    </row>
    <row r="281" spans="1:6" ht="14.25">
      <c r="A281" s="132"/>
      <c r="B281" s="163" t="s">
        <v>546</v>
      </c>
      <c r="C281" s="171" t="s">
        <v>20</v>
      </c>
      <c r="D281" s="178">
        <v>1</v>
      </c>
      <c r="E281" s="283"/>
      <c r="F281" s="41">
        <f t="shared" si="47"/>
        <v>0</v>
      </c>
    </row>
    <row r="282" spans="1:6" ht="13.15">
      <c r="A282" s="132"/>
      <c r="B282" s="163"/>
      <c r="C282" s="171"/>
      <c r="D282" s="178"/>
      <c r="E282" s="41"/>
      <c r="F282" s="41"/>
    </row>
    <row r="283" spans="1:6" ht="142.5" customHeight="1">
      <c r="A283" s="132" t="s">
        <v>610</v>
      </c>
      <c r="B283" s="139" t="s">
        <v>611</v>
      </c>
      <c r="C283" s="171"/>
      <c r="D283" s="178"/>
      <c r="E283" s="41"/>
      <c r="F283" s="41"/>
    </row>
    <row r="284" spans="1:6" ht="51">
      <c r="A284" s="132"/>
      <c r="B284" s="139" t="s">
        <v>612</v>
      </c>
      <c r="C284" s="171"/>
      <c r="D284" s="178"/>
      <c r="E284" s="41"/>
      <c r="F284" s="41"/>
    </row>
    <row r="285" spans="1:6" ht="38.25">
      <c r="A285" s="132"/>
      <c r="B285" s="139" t="s">
        <v>613</v>
      </c>
      <c r="C285" s="171"/>
      <c r="D285" s="178"/>
      <c r="E285" s="41"/>
      <c r="F285" s="41"/>
    </row>
    <row r="286" spans="1:6" ht="15" customHeight="1">
      <c r="A286" s="182" t="s">
        <v>4</v>
      </c>
      <c r="B286" s="139" t="s">
        <v>614</v>
      </c>
      <c r="C286" s="171" t="s">
        <v>20</v>
      </c>
      <c r="D286" s="178">
        <v>23.5</v>
      </c>
      <c r="E286" s="283"/>
      <c r="F286" s="41">
        <f t="shared" ref="F286:F289" si="48">D286*E286</f>
        <v>0</v>
      </c>
    </row>
    <row r="287" spans="1:6" ht="15" customHeight="1">
      <c r="A287" s="182" t="s">
        <v>5</v>
      </c>
      <c r="B287" s="139" t="s">
        <v>615</v>
      </c>
      <c r="C287" s="171" t="s">
        <v>20</v>
      </c>
      <c r="D287" s="178">
        <v>23.5</v>
      </c>
      <c r="E287" s="283"/>
      <c r="F287" s="41">
        <f t="shared" si="48"/>
        <v>0</v>
      </c>
    </row>
    <row r="288" spans="1:6" ht="15" customHeight="1">
      <c r="A288" s="182" t="s">
        <v>6</v>
      </c>
      <c r="B288" s="139" t="s">
        <v>616</v>
      </c>
      <c r="C288" s="171" t="s">
        <v>20</v>
      </c>
      <c r="D288" s="178">
        <v>22.5</v>
      </c>
      <c r="E288" s="283"/>
      <c r="F288" s="41">
        <f t="shared" si="48"/>
        <v>0</v>
      </c>
    </row>
    <row r="289" spans="1:6" ht="14.25">
      <c r="A289" s="182" t="s">
        <v>7</v>
      </c>
      <c r="B289" s="139" t="s">
        <v>617</v>
      </c>
      <c r="C289" s="171" t="s">
        <v>20</v>
      </c>
      <c r="D289" s="178">
        <v>15</v>
      </c>
      <c r="E289" s="283"/>
      <c r="F289" s="41">
        <f t="shared" si="48"/>
        <v>0</v>
      </c>
    </row>
    <row r="290" spans="1:6" ht="13.15">
      <c r="A290" s="132"/>
      <c r="B290" s="139"/>
      <c r="C290" s="171"/>
      <c r="D290" s="178"/>
      <c r="E290" s="41"/>
      <c r="F290" s="41"/>
    </row>
    <row r="291" spans="1:6" ht="165.75">
      <c r="A291" s="132" t="s">
        <v>618</v>
      </c>
      <c r="B291" s="139" t="s">
        <v>619</v>
      </c>
      <c r="C291" s="171"/>
      <c r="D291" s="178"/>
      <c r="E291" s="41"/>
      <c r="F291" s="41"/>
    </row>
    <row r="292" spans="1:6" ht="15" customHeight="1">
      <c r="A292" s="132"/>
      <c r="B292" s="139" t="s">
        <v>620</v>
      </c>
      <c r="C292" s="171"/>
      <c r="D292" s="178"/>
      <c r="E292" s="41"/>
      <c r="F292" s="41"/>
    </row>
    <row r="293" spans="1:6" ht="15" customHeight="1">
      <c r="A293" s="182" t="s">
        <v>4</v>
      </c>
      <c r="B293" s="139" t="s">
        <v>633</v>
      </c>
      <c r="C293" s="171" t="s">
        <v>20</v>
      </c>
      <c r="D293" s="178">
        <v>124</v>
      </c>
      <c r="E293" s="283"/>
      <c r="F293" s="41">
        <f t="shared" ref="F293" si="49">D293*E293</f>
        <v>0</v>
      </c>
    </row>
    <row r="294" spans="1:6" ht="14.25">
      <c r="A294" s="182" t="s">
        <v>5</v>
      </c>
      <c r="B294" s="139" t="s">
        <v>621</v>
      </c>
      <c r="C294" s="171" t="s">
        <v>20</v>
      </c>
      <c r="D294" s="178">
        <v>48</v>
      </c>
      <c r="E294" s="283"/>
      <c r="F294" s="41">
        <f t="shared" ref="F294" si="50">D294*E294</f>
        <v>0</v>
      </c>
    </row>
    <row r="295" spans="1:6" ht="14.25">
      <c r="A295" s="182" t="s">
        <v>6</v>
      </c>
      <c r="B295" s="139" t="s">
        <v>622</v>
      </c>
      <c r="C295" s="171" t="s">
        <v>20</v>
      </c>
      <c r="D295" s="178">
        <v>30</v>
      </c>
      <c r="E295" s="283"/>
      <c r="F295" s="41">
        <f t="shared" ref="F295" si="51">D295*E295</f>
        <v>0</v>
      </c>
    </row>
    <row r="296" spans="1:6" ht="14.25">
      <c r="A296" s="182" t="s">
        <v>7</v>
      </c>
      <c r="B296" s="139" t="s">
        <v>623</v>
      </c>
      <c r="C296" s="171" t="s">
        <v>20</v>
      </c>
      <c r="D296" s="178">
        <v>17</v>
      </c>
      <c r="E296" s="283"/>
      <c r="F296" s="41">
        <f t="shared" ref="F296" si="52">D296*E296</f>
        <v>0</v>
      </c>
    </row>
    <row r="297" spans="1:6" ht="14.25" customHeight="1">
      <c r="A297" s="182" t="s">
        <v>634</v>
      </c>
      <c r="B297" s="139" t="s">
        <v>624</v>
      </c>
      <c r="C297" s="171" t="s">
        <v>20</v>
      </c>
      <c r="D297" s="178">
        <v>50.1</v>
      </c>
      <c r="E297" s="283"/>
      <c r="F297" s="41">
        <f t="shared" ref="F297" si="53">D297*E297</f>
        <v>0</v>
      </c>
    </row>
    <row r="298" spans="1:6" ht="14.25">
      <c r="A298" s="182" t="s">
        <v>635</v>
      </c>
      <c r="B298" s="139" t="s">
        <v>625</v>
      </c>
      <c r="C298" s="171" t="s">
        <v>20</v>
      </c>
      <c r="D298" s="178">
        <v>15.5</v>
      </c>
      <c r="E298" s="283"/>
      <c r="F298" s="41">
        <f t="shared" ref="F298" si="54">D298*E298</f>
        <v>0</v>
      </c>
    </row>
    <row r="299" spans="1:6" ht="14.25">
      <c r="A299" s="182" t="s">
        <v>636</v>
      </c>
      <c r="B299" s="139" t="s">
        <v>626</v>
      </c>
      <c r="C299" s="171" t="s">
        <v>20</v>
      </c>
      <c r="D299" s="178">
        <v>8.6999999999999993</v>
      </c>
      <c r="E299" s="283"/>
      <c r="F299" s="41">
        <f t="shared" ref="F299" si="55">D299*E299</f>
        <v>0</v>
      </c>
    </row>
    <row r="300" spans="1:6" ht="14.25">
      <c r="A300" s="182" t="s">
        <v>637</v>
      </c>
      <c r="B300" s="139" t="s">
        <v>627</v>
      </c>
      <c r="C300" s="171" t="s">
        <v>20</v>
      </c>
      <c r="D300" s="178">
        <v>14.5</v>
      </c>
      <c r="E300" s="283"/>
      <c r="F300" s="41">
        <f t="shared" ref="F300" si="56">D300*E300</f>
        <v>0</v>
      </c>
    </row>
    <row r="301" spans="1:6" ht="14.25">
      <c r="A301" s="182" t="s">
        <v>638</v>
      </c>
      <c r="B301" s="139" t="s">
        <v>628</v>
      </c>
      <c r="C301" s="171" t="s">
        <v>20</v>
      </c>
      <c r="D301" s="178">
        <v>15.3</v>
      </c>
      <c r="E301" s="283"/>
      <c r="F301" s="41">
        <f t="shared" ref="F301" si="57">D301*E301</f>
        <v>0</v>
      </c>
    </row>
    <row r="302" spans="1:6" ht="14.25">
      <c r="A302" s="182" t="s">
        <v>639</v>
      </c>
      <c r="B302" s="139" t="s">
        <v>629</v>
      </c>
      <c r="C302" s="171" t="s">
        <v>20</v>
      </c>
      <c r="D302" s="178">
        <v>17</v>
      </c>
      <c r="E302" s="283"/>
      <c r="F302" s="41">
        <f t="shared" ref="F302" si="58">D302*E302</f>
        <v>0</v>
      </c>
    </row>
    <row r="303" spans="1:6" ht="14.25">
      <c r="A303" s="182" t="s">
        <v>640</v>
      </c>
      <c r="B303" s="139" t="s">
        <v>630</v>
      </c>
      <c r="C303" s="171" t="s">
        <v>20</v>
      </c>
      <c r="D303" s="178">
        <v>21</v>
      </c>
      <c r="E303" s="283"/>
      <c r="F303" s="41">
        <f t="shared" ref="F303" si="59">D303*E303</f>
        <v>0</v>
      </c>
    </row>
    <row r="304" spans="1:6" ht="14.25">
      <c r="A304" s="182" t="s">
        <v>641</v>
      </c>
      <c r="B304" s="139" t="s">
        <v>631</v>
      </c>
      <c r="C304" s="171" t="s">
        <v>20</v>
      </c>
      <c r="D304" s="178">
        <v>12</v>
      </c>
      <c r="E304" s="283"/>
      <c r="F304" s="41">
        <f t="shared" ref="F304" si="60">D304*E304</f>
        <v>0</v>
      </c>
    </row>
    <row r="305" spans="1:6" ht="14.25">
      <c r="A305" s="182" t="s">
        <v>642</v>
      </c>
      <c r="B305" s="139" t="s">
        <v>623</v>
      </c>
      <c r="C305" s="171" t="s">
        <v>20</v>
      </c>
      <c r="D305" s="178">
        <v>17</v>
      </c>
      <c r="E305" s="283"/>
      <c r="F305" s="41">
        <f t="shared" ref="F305" si="61">D305*E305</f>
        <v>0</v>
      </c>
    </row>
    <row r="306" spans="1:6" ht="14.25">
      <c r="A306" s="182" t="s">
        <v>643</v>
      </c>
      <c r="B306" s="139" t="s">
        <v>622</v>
      </c>
      <c r="C306" s="171" t="s">
        <v>20</v>
      </c>
      <c r="D306" s="178">
        <v>30</v>
      </c>
      <c r="E306" s="283"/>
      <c r="F306" s="41">
        <f t="shared" ref="F306" si="62">D306*E306</f>
        <v>0</v>
      </c>
    </row>
    <row r="307" spans="1:6" ht="14.25">
      <c r="A307" s="182" t="s">
        <v>644</v>
      </c>
      <c r="B307" s="139" t="s">
        <v>632</v>
      </c>
      <c r="C307" s="171" t="s">
        <v>20</v>
      </c>
      <c r="D307" s="178">
        <v>10</v>
      </c>
      <c r="E307" s="283"/>
      <c r="F307" s="41">
        <f t="shared" ref="F307" si="63">D307*E307</f>
        <v>0</v>
      </c>
    </row>
    <row r="308" spans="1:6" customFormat="1">
      <c r="F308" s="183"/>
    </row>
    <row r="309" spans="1:6" customFormat="1" ht="191.25">
      <c r="A309" s="132" t="s">
        <v>645</v>
      </c>
      <c r="B309" s="139" t="s">
        <v>646</v>
      </c>
    </row>
    <row r="310" spans="1:6" customFormat="1">
      <c r="B310" s="139" t="s">
        <v>647</v>
      </c>
    </row>
    <row r="311" spans="1:6" customFormat="1" ht="25.5">
      <c r="B311" s="139" t="s">
        <v>648</v>
      </c>
    </row>
    <row r="312" spans="1:6" customFormat="1" ht="14.25">
      <c r="A312" s="184" t="s">
        <v>4</v>
      </c>
      <c r="B312" s="139" t="s">
        <v>653</v>
      </c>
      <c r="C312" s="171" t="s">
        <v>20</v>
      </c>
      <c r="D312" s="185">
        <v>25.5</v>
      </c>
      <c r="E312" s="283"/>
      <c r="F312" s="41">
        <f t="shared" ref="F312:F326" si="64">D312*E312</f>
        <v>0</v>
      </c>
    </row>
    <row r="313" spans="1:6" ht="14.25">
      <c r="A313" s="184" t="s">
        <v>5</v>
      </c>
      <c r="B313" s="139" t="s">
        <v>653</v>
      </c>
      <c r="C313" s="171" t="s">
        <v>20</v>
      </c>
      <c r="D313" s="185">
        <v>25</v>
      </c>
      <c r="E313" s="283"/>
      <c r="F313" s="41">
        <f t="shared" si="64"/>
        <v>0</v>
      </c>
    </row>
    <row r="314" spans="1:6" ht="14.25">
      <c r="A314" s="184" t="s">
        <v>6</v>
      </c>
      <c r="B314" s="139" t="s">
        <v>653</v>
      </c>
      <c r="C314" s="171" t="s">
        <v>20</v>
      </c>
      <c r="D314" s="185">
        <v>25</v>
      </c>
      <c r="E314" s="283"/>
      <c r="F314" s="41">
        <f t="shared" si="64"/>
        <v>0</v>
      </c>
    </row>
    <row r="315" spans="1:6" ht="14.25">
      <c r="A315" s="184" t="s">
        <v>7</v>
      </c>
      <c r="B315" s="139" t="s">
        <v>654</v>
      </c>
      <c r="C315" s="171" t="s">
        <v>20</v>
      </c>
      <c r="D315" s="185">
        <v>63.5</v>
      </c>
      <c r="E315" s="283"/>
      <c r="F315" s="41">
        <f t="shared" si="64"/>
        <v>0</v>
      </c>
    </row>
    <row r="316" spans="1:6" ht="14.25">
      <c r="A316" s="184" t="s">
        <v>634</v>
      </c>
      <c r="B316" s="139" t="s">
        <v>655</v>
      </c>
      <c r="C316" s="171" t="s">
        <v>20</v>
      </c>
      <c r="D316" s="185">
        <v>24.5</v>
      </c>
      <c r="E316" s="283"/>
      <c r="F316" s="41">
        <f t="shared" si="64"/>
        <v>0</v>
      </c>
    </row>
    <row r="317" spans="1:6" ht="14.25">
      <c r="A317" s="184" t="s">
        <v>635</v>
      </c>
      <c r="B317" s="139" t="s">
        <v>656</v>
      </c>
      <c r="C317" s="171" t="s">
        <v>20</v>
      </c>
      <c r="D317" s="185">
        <v>20.5</v>
      </c>
      <c r="E317" s="283"/>
      <c r="F317" s="41">
        <f t="shared" si="64"/>
        <v>0</v>
      </c>
    </row>
    <row r="318" spans="1:6" ht="14.25">
      <c r="A318" s="184" t="s">
        <v>636</v>
      </c>
      <c r="B318" s="139" t="s">
        <v>657</v>
      </c>
      <c r="C318" s="171" t="s">
        <v>20</v>
      </c>
      <c r="D318" s="185">
        <v>24.5</v>
      </c>
      <c r="E318" s="283"/>
      <c r="F318" s="41">
        <f t="shared" si="64"/>
        <v>0</v>
      </c>
    </row>
    <row r="319" spans="1:6" ht="14.25">
      <c r="A319" s="184" t="s">
        <v>637</v>
      </c>
      <c r="B319" s="139" t="s">
        <v>656</v>
      </c>
      <c r="C319" s="171" t="s">
        <v>20</v>
      </c>
      <c r="D319" s="185">
        <v>20.5</v>
      </c>
      <c r="E319" s="283"/>
      <c r="F319" s="41">
        <f t="shared" si="64"/>
        <v>0</v>
      </c>
    </row>
    <row r="320" spans="1:6" ht="14.25">
      <c r="A320" s="184" t="s">
        <v>638</v>
      </c>
      <c r="B320" s="139" t="s">
        <v>628</v>
      </c>
      <c r="C320" s="171" t="s">
        <v>20</v>
      </c>
      <c r="D320" s="185">
        <v>27.7</v>
      </c>
      <c r="E320" s="283"/>
      <c r="F320" s="41">
        <f t="shared" si="64"/>
        <v>0</v>
      </c>
    </row>
    <row r="321" spans="1:6" ht="14.25">
      <c r="A321" s="184" t="s">
        <v>639</v>
      </c>
      <c r="B321" s="139" t="s">
        <v>653</v>
      </c>
      <c r="C321" s="171" t="s">
        <v>20</v>
      </c>
      <c r="D321" s="185">
        <v>25</v>
      </c>
      <c r="E321" s="283"/>
      <c r="F321" s="41">
        <f t="shared" si="64"/>
        <v>0</v>
      </c>
    </row>
    <row r="322" spans="1:6" ht="14.25">
      <c r="A322" s="184" t="s">
        <v>640</v>
      </c>
      <c r="B322" s="139" t="s">
        <v>653</v>
      </c>
      <c r="C322" s="171" t="s">
        <v>20</v>
      </c>
      <c r="D322" s="185">
        <v>25</v>
      </c>
      <c r="E322" s="283"/>
      <c r="F322" s="41">
        <f t="shared" si="64"/>
        <v>0</v>
      </c>
    </row>
    <row r="323" spans="1:6" ht="14.25">
      <c r="A323" s="184" t="s">
        <v>641</v>
      </c>
      <c r="B323" s="139" t="s">
        <v>629</v>
      </c>
      <c r="C323" s="171" t="s">
        <v>20</v>
      </c>
      <c r="D323" s="185">
        <v>9</v>
      </c>
      <c r="E323" s="283"/>
      <c r="F323" s="41">
        <f t="shared" si="64"/>
        <v>0</v>
      </c>
    </row>
    <row r="324" spans="1:6" ht="14.25">
      <c r="A324" s="184" t="s">
        <v>642</v>
      </c>
      <c r="B324" s="139" t="s">
        <v>658</v>
      </c>
      <c r="C324" s="171" t="s">
        <v>20</v>
      </c>
      <c r="D324" s="185">
        <v>7.1</v>
      </c>
      <c r="E324" s="283"/>
      <c r="F324" s="41">
        <f t="shared" si="64"/>
        <v>0</v>
      </c>
    </row>
    <row r="325" spans="1:6" ht="14.25">
      <c r="A325" s="184" t="s">
        <v>643</v>
      </c>
      <c r="B325" s="139" t="s">
        <v>659</v>
      </c>
      <c r="C325" s="171" t="s">
        <v>20</v>
      </c>
      <c r="D325" s="185">
        <v>7.28</v>
      </c>
      <c r="E325" s="283"/>
      <c r="F325" s="41">
        <f t="shared" si="64"/>
        <v>0</v>
      </c>
    </row>
    <row r="326" spans="1:6" ht="14.25">
      <c r="A326" s="184" t="s">
        <v>644</v>
      </c>
      <c r="B326" s="139" t="s">
        <v>660</v>
      </c>
      <c r="C326" s="171" t="s">
        <v>20</v>
      </c>
      <c r="D326" s="185">
        <v>11.4</v>
      </c>
      <c r="E326" s="283"/>
      <c r="F326" s="41">
        <f t="shared" si="64"/>
        <v>0</v>
      </c>
    </row>
    <row r="327" spans="1:6" ht="14.25">
      <c r="A327" s="184" t="s">
        <v>649</v>
      </c>
      <c r="B327" s="139" t="s">
        <v>661</v>
      </c>
      <c r="C327" s="171" t="s">
        <v>20</v>
      </c>
      <c r="D327" s="185">
        <v>17.5</v>
      </c>
      <c r="E327" s="283"/>
      <c r="F327" s="41">
        <f t="shared" ref="F327" si="65">D327*E327</f>
        <v>0</v>
      </c>
    </row>
    <row r="328" spans="1:6" ht="14.25">
      <c r="A328" s="184" t="s">
        <v>650</v>
      </c>
      <c r="B328" s="139" t="s">
        <v>662</v>
      </c>
      <c r="C328" s="171" t="s">
        <v>20</v>
      </c>
      <c r="D328" s="185">
        <v>9.5500000000000007</v>
      </c>
      <c r="E328" s="283"/>
      <c r="F328" s="41">
        <f t="shared" ref="F328" si="66">D328*E328</f>
        <v>0</v>
      </c>
    </row>
    <row r="329" spans="1:6" ht="14.25">
      <c r="A329" s="184" t="s">
        <v>651</v>
      </c>
      <c r="B329" s="139" t="s">
        <v>663</v>
      </c>
      <c r="C329" s="171" t="s">
        <v>20</v>
      </c>
      <c r="D329" s="185">
        <v>21</v>
      </c>
      <c r="E329" s="283"/>
      <c r="F329" s="41">
        <f t="shared" ref="F329" si="67">D329*E329</f>
        <v>0</v>
      </c>
    </row>
    <row r="330" spans="1:6" ht="14.25">
      <c r="A330" s="184" t="s">
        <v>666</v>
      </c>
      <c r="B330" s="139" t="s">
        <v>664</v>
      </c>
      <c r="C330" s="171" t="s">
        <v>20</v>
      </c>
      <c r="D330" s="185">
        <v>3.2</v>
      </c>
      <c r="E330" s="283"/>
      <c r="F330" s="41">
        <f t="shared" ref="F330" si="68">D330*E330</f>
        <v>0</v>
      </c>
    </row>
    <row r="331" spans="1:6" ht="14.25">
      <c r="A331" s="184" t="s">
        <v>652</v>
      </c>
      <c r="B331" s="139" t="s">
        <v>665</v>
      </c>
      <c r="C331" s="171" t="s">
        <v>20</v>
      </c>
      <c r="D331" s="185">
        <v>10</v>
      </c>
      <c r="E331" s="283"/>
      <c r="F331" s="41">
        <f t="shared" ref="F331" si="69">D331*E331</f>
        <v>0</v>
      </c>
    </row>
    <row r="332" spans="1:6">
      <c r="A332" s="184"/>
      <c r="B332" s="139"/>
      <c r="C332" s="171"/>
      <c r="D332" s="185"/>
      <c r="E332" s="41"/>
      <c r="F332" s="41"/>
    </row>
    <row r="333" spans="1:6" ht="192.75" customHeight="1">
      <c r="A333" s="132" t="s">
        <v>667</v>
      </c>
      <c r="B333" s="186" t="s">
        <v>668</v>
      </c>
      <c r="C333" s="171"/>
      <c r="D333" s="185"/>
      <c r="E333" s="41"/>
      <c r="F333" s="41"/>
    </row>
    <row r="334" spans="1:6">
      <c r="A334" s="184"/>
      <c r="B334" s="187" t="s">
        <v>669</v>
      </c>
      <c r="C334" s="171" t="s">
        <v>24</v>
      </c>
      <c r="D334" s="185">
        <v>30500</v>
      </c>
      <c r="E334" s="283"/>
      <c r="F334" s="41">
        <f t="shared" ref="F334:F335" si="70">D334*E334</f>
        <v>0</v>
      </c>
    </row>
    <row r="335" spans="1:6">
      <c r="A335" s="184"/>
      <c r="B335" s="187" t="s">
        <v>670</v>
      </c>
      <c r="C335" s="171" t="s">
        <v>24</v>
      </c>
      <c r="D335" s="185">
        <v>49500</v>
      </c>
      <c r="E335" s="283"/>
      <c r="F335" s="41">
        <f t="shared" si="70"/>
        <v>0</v>
      </c>
    </row>
    <row r="336" spans="1:6">
      <c r="A336" s="182"/>
      <c r="B336" s="139"/>
      <c r="C336" s="171"/>
      <c r="D336" s="178"/>
      <c r="E336" s="41"/>
      <c r="F336" s="41"/>
    </row>
    <row r="337" spans="1:6">
      <c r="A337" s="182"/>
      <c r="B337" s="187" t="s">
        <v>671</v>
      </c>
      <c r="C337" s="171"/>
      <c r="D337" s="178"/>
      <c r="E337" s="41"/>
      <c r="F337" s="41"/>
    </row>
    <row r="338" spans="1:6">
      <c r="A338" s="182"/>
      <c r="B338" s="139"/>
      <c r="C338" s="171"/>
      <c r="D338" s="178"/>
      <c r="E338" s="41"/>
      <c r="F338" s="41"/>
    </row>
    <row r="339" spans="1:6" ht="39" customHeight="1">
      <c r="A339" s="132" t="s">
        <v>672</v>
      </c>
      <c r="B339" s="176" t="s">
        <v>673</v>
      </c>
      <c r="C339" s="171"/>
      <c r="D339" s="112"/>
      <c r="E339" s="9"/>
      <c r="F339" s="41"/>
    </row>
    <row r="340" spans="1:6" ht="191.25">
      <c r="A340" s="177"/>
      <c r="B340" s="176" t="s">
        <v>544</v>
      </c>
      <c r="C340" s="171"/>
      <c r="D340" s="112"/>
      <c r="E340" s="9"/>
      <c r="F340" s="41"/>
    </row>
    <row r="341" spans="1:6">
      <c r="A341" s="177"/>
      <c r="B341" s="139" t="s">
        <v>674</v>
      </c>
      <c r="C341" s="171"/>
      <c r="D341" s="112"/>
      <c r="E341" s="9"/>
      <c r="F341" s="41"/>
    </row>
    <row r="342" spans="1:6" ht="14.25">
      <c r="A342" s="132"/>
      <c r="B342" s="163" t="s">
        <v>554</v>
      </c>
      <c r="C342" s="171" t="s">
        <v>51</v>
      </c>
      <c r="D342" s="178">
        <v>81</v>
      </c>
      <c r="E342" s="283"/>
      <c r="F342" s="41">
        <f t="shared" ref="F342:F343" si="71">D342*E342</f>
        <v>0</v>
      </c>
    </row>
    <row r="343" spans="1:6" ht="14.25">
      <c r="A343" s="177"/>
      <c r="B343" s="163" t="s">
        <v>546</v>
      </c>
      <c r="C343" s="171" t="s">
        <v>20</v>
      </c>
      <c r="D343" s="178">
        <v>351</v>
      </c>
      <c r="E343" s="283"/>
      <c r="F343" s="41">
        <f t="shared" si="71"/>
        <v>0</v>
      </c>
    </row>
    <row r="344" spans="1:6">
      <c r="A344" s="177"/>
      <c r="B344" s="179"/>
      <c r="C344" s="171"/>
      <c r="D344" s="112"/>
      <c r="E344" s="9"/>
      <c r="F344" s="41"/>
    </row>
    <row r="345" spans="1:6" ht="38.65">
      <c r="A345" s="132" t="s">
        <v>675</v>
      </c>
      <c r="B345" s="176" t="s">
        <v>676</v>
      </c>
      <c r="C345" s="171"/>
      <c r="D345" s="112"/>
      <c r="E345" s="9"/>
      <c r="F345" s="41"/>
    </row>
    <row r="346" spans="1:6" ht="191.25">
      <c r="A346" s="132"/>
      <c r="B346" s="176" t="s">
        <v>544</v>
      </c>
      <c r="C346" s="180"/>
      <c r="D346" s="188"/>
      <c r="E346" s="189"/>
      <c r="F346" s="190"/>
    </row>
    <row r="347" spans="1:6">
      <c r="A347" s="177"/>
      <c r="B347" s="139" t="s">
        <v>677</v>
      </c>
      <c r="C347" s="171"/>
      <c r="D347" s="112"/>
      <c r="E347" s="9"/>
      <c r="F347" s="41"/>
    </row>
    <row r="348" spans="1:6" ht="14.25">
      <c r="A348" s="177"/>
      <c r="B348" s="163" t="s">
        <v>554</v>
      </c>
      <c r="C348" s="171" t="s">
        <v>51</v>
      </c>
      <c r="D348" s="178">
        <v>14</v>
      </c>
      <c r="E348" s="283"/>
      <c r="F348" s="41">
        <f t="shared" ref="F348:F349" si="72">D348*E348</f>
        <v>0</v>
      </c>
    </row>
    <row r="349" spans="1:6" ht="14.25">
      <c r="A349" s="177"/>
      <c r="B349" s="163" t="s">
        <v>546</v>
      </c>
      <c r="C349" s="171" t="s">
        <v>20</v>
      </c>
      <c r="D349" s="178">
        <v>60</v>
      </c>
      <c r="E349" s="283"/>
      <c r="F349" s="41">
        <f t="shared" si="72"/>
        <v>0</v>
      </c>
    </row>
    <row r="350" spans="1:6" ht="13.15">
      <c r="A350" s="132"/>
      <c r="B350" s="191"/>
      <c r="C350" s="180"/>
      <c r="D350" s="188"/>
      <c r="E350" s="189"/>
      <c r="F350" s="190"/>
    </row>
    <row r="351" spans="1:6" ht="40.5" customHeight="1">
      <c r="A351" s="132" t="s">
        <v>679</v>
      </c>
      <c r="B351" s="176" t="s">
        <v>678</v>
      </c>
      <c r="C351" s="171"/>
      <c r="D351" s="112"/>
      <c r="E351" s="9"/>
      <c r="F351" s="41"/>
    </row>
    <row r="352" spans="1:6" ht="191.25">
      <c r="A352" s="177"/>
      <c r="B352" s="176" t="s">
        <v>544</v>
      </c>
      <c r="C352" s="171"/>
      <c r="D352" s="112"/>
      <c r="E352" s="9"/>
      <c r="F352" s="41"/>
    </row>
    <row r="353" spans="1:6">
      <c r="A353" s="177"/>
      <c r="B353" s="139" t="s">
        <v>680</v>
      </c>
      <c r="C353" s="171"/>
      <c r="D353" s="112"/>
      <c r="E353" s="9"/>
      <c r="F353" s="41"/>
    </row>
    <row r="354" spans="1:6" ht="14.25">
      <c r="A354" s="132"/>
      <c r="B354" s="163" t="s">
        <v>554</v>
      </c>
      <c r="C354" s="171" t="s">
        <v>51</v>
      </c>
      <c r="D354" s="178">
        <v>54</v>
      </c>
      <c r="E354" s="283"/>
      <c r="F354" s="41">
        <f t="shared" ref="F354:F355" si="73">D354*E354</f>
        <v>0</v>
      </c>
    </row>
    <row r="355" spans="1:6" ht="14.25">
      <c r="A355" s="177"/>
      <c r="B355" s="163" t="s">
        <v>546</v>
      </c>
      <c r="C355" s="171" t="s">
        <v>20</v>
      </c>
      <c r="D355" s="178">
        <v>380</v>
      </c>
      <c r="E355" s="283"/>
      <c r="F355" s="41">
        <f t="shared" si="73"/>
        <v>0</v>
      </c>
    </row>
    <row r="356" spans="1:6">
      <c r="A356" s="177"/>
      <c r="B356" s="179"/>
      <c r="C356" s="171"/>
      <c r="D356" s="112"/>
      <c r="E356" s="9"/>
      <c r="F356" s="41"/>
    </row>
    <row r="357" spans="1:6" ht="38.65">
      <c r="A357" s="132" t="s">
        <v>681</v>
      </c>
      <c r="B357" s="176" t="s">
        <v>682</v>
      </c>
      <c r="C357" s="171"/>
      <c r="D357" s="112"/>
      <c r="E357" s="9"/>
      <c r="F357" s="41"/>
    </row>
    <row r="358" spans="1:6" ht="191.25">
      <c r="A358" s="132"/>
      <c r="B358" s="176" t="s">
        <v>544</v>
      </c>
      <c r="C358" s="180"/>
      <c r="D358" s="188"/>
      <c r="E358" s="189"/>
      <c r="F358" s="190"/>
    </row>
    <row r="359" spans="1:6">
      <c r="A359" s="177"/>
      <c r="B359" s="139" t="s">
        <v>683</v>
      </c>
      <c r="C359" s="171"/>
      <c r="D359" s="112"/>
      <c r="E359" s="9"/>
      <c r="F359" s="41"/>
    </row>
    <row r="360" spans="1:6" ht="14.25">
      <c r="A360" s="132"/>
      <c r="B360" s="163" t="s">
        <v>554</v>
      </c>
      <c r="C360" s="171" t="s">
        <v>51</v>
      </c>
      <c r="D360" s="178">
        <v>38</v>
      </c>
      <c r="E360" s="283"/>
      <c r="F360" s="41">
        <f t="shared" ref="F360:F361" si="74">D360*E360</f>
        <v>0</v>
      </c>
    </row>
    <row r="361" spans="1:6" ht="14.25">
      <c r="A361" s="177"/>
      <c r="B361" s="163" t="s">
        <v>546</v>
      </c>
      <c r="C361" s="171" t="s">
        <v>20</v>
      </c>
      <c r="D361" s="178">
        <v>175</v>
      </c>
      <c r="E361" s="283"/>
      <c r="F361" s="41">
        <f t="shared" si="74"/>
        <v>0</v>
      </c>
    </row>
    <row r="362" spans="1:6">
      <c r="A362" s="177"/>
      <c r="B362" s="179"/>
      <c r="C362" s="171"/>
      <c r="D362" s="112"/>
      <c r="E362" s="9"/>
      <c r="F362" s="41"/>
    </row>
    <row r="363" spans="1:6" ht="40.5" customHeight="1">
      <c r="A363" s="132" t="s">
        <v>685</v>
      </c>
      <c r="B363" s="176" t="s">
        <v>684</v>
      </c>
      <c r="C363" s="171"/>
      <c r="D363" s="112"/>
      <c r="E363" s="9"/>
      <c r="F363" s="41"/>
    </row>
    <row r="364" spans="1:6" ht="191.25">
      <c r="A364" s="132"/>
      <c r="B364" s="176" t="s">
        <v>544</v>
      </c>
      <c r="C364" s="180"/>
      <c r="D364" s="188"/>
      <c r="E364" s="189"/>
      <c r="F364" s="190"/>
    </row>
    <row r="365" spans="1:6">
      <c r="A365" s="177"/>
      <c r="B365" s="139" t="s">
        <v>686</v>
      </c>
      <c r="C365" s="171"/>
      <c r="D365" s="112"/>
      <c r="E365" s="9"/>
      <c r="F365" s="41"/>
    </row>
    <row r="366" spans="1:6" ht="14.25">
      <c r="A366" s="177"/>
      <c r="B366" s="163" t="s">
        <v>554</v>
      </c>
      <c r="C366" s="171" t="s">
        <v>51</v>
      </c>
      <c r="D366" s="178">
        <v>200</v>
      </c>
      <c r="E366" s="283"/>
      <c r="F366" s="41">
        <f t="shared" ref="F366:F367" si="75">D366*E366</f>
        <v>0</v>
      </c>
    </row>
    <row r="367" spans="1:6" ht="14.25">
      <c r="A367" s="177"/>
      <c r="B367" s="163" t="s">
        <v>546</v>
      </c>
      <c r="C367" s="171" t="s">
        <v>20</v>
      </c>
      <c r="D367" s="178">
        <v>910</v>
      </c>
      <c r="E367" s="283"/>
      <c r="F367" s="41">
        <f t="shared" si="75"/>
        <v>0</v>
      </c>
    </row>
    <row r="368" spans="1:6" ht="13.15">
      <c r="A368" s="132"/>
      <c r="B368" s="191"/>
      <c r="C368" s="180"/>
      <c r="D368" s="188"/>
      <c r="E368" s="189"/>
      <c r="F368" s="190"/>
    </row>
    <row r="369" spans="1:6" ht="191.25">
      <c r="A369" s="132" t="s">
        <v>688</v>
      </c>
      <c r="B369" s="186" t="s">
        <v>687</v>
      </c>
      <c r="C369" s="171"/>
      <c r="D369" s="112"/>
      <c r="E369" s="9"/>
      <c r="F369" s="41"/>
    </row>
    <row r="370" spans="1:6">
      <c r="A370" s="177"/>
      <c r="B370" s="187" t="s">
        <v>689</v>
      </c>
      <c r="C370" s="171" t="s">
        <v>690</v>
      </c>
      <c r="D370" s="178">
        <v>38700</v>
      </c>
      <c r="E370" s="283"/>
      <c r="F370" s="41">
        <f t="shared" ref="F370" si="76">D370*E370</f>
        <v>0</v>
      </c>
    </row>
    <row r="371" spans="1:6">
      <c r="A371" s="177"/>
      <c r="B371" s="179"/>
      <c r="C371" s="171"/>
      <c r="D371" s="112"/>
      <c r="E371" s="9"/>
      <c r="F371" s="41"/>
    </row>
    <row r="372" spans="1:6">
      <c r="A372" s="177"/>
      <c r="B372" s="179"/>
      <c r="C372" s="171"/>
      <c r="D372" s="112"/>
      <c r="E372" s="9"/>
      <c r="F372" s="41"/>
    </row>
    <row r="373" spans="1:6" ht="13.15">
      <c r="A373" s="153" t="s">
        <v>27</v>
      </c>
      <c r="B373" s="154" t="s">
        <v>691</v>
      </c>
      <c r="C373" s="155"/>
      <c r="D373" s="156"/>
      <c r="E373" s="157"/>
      <c r="F373" s="158">
        <f>SUM(F82:F370)</f>
        <v>0</v>
      </c>
    </row>
    <row r="374" spans="1:6" ht="13.15">
      <c r="B374" s="159"/>
      <c r="C374" s="160"/>
      <c r="F374" s="161"/>
    </row>
    <row r="375" spans="1:6" ht="13.15">
      <c r="A375" s="127" t="s">
        <v>28</v>
      </c>
      <c r="B375" s="128" t="s">
        <v>401</v>
      </c>
      <c r="C375" s="129"/>
      <c r="D375" s="129"/>
      <c r="E375" s="129"/>
      <c r="F375" s="130"/>
    </row>
    <row r="376" spans="1:6" ht="13.15">
      <c r="B376" s="133"/>
      <c r="C376" s="160"/>
      <c r="F376" s="161"/>
    </row>
    <row r="377" spans="1:6" ht="84.75" customHeight="1">
      <c r="A377" s="132" t="s">
        <v>113</v>
      </c>
      <c r="B377" s="139" t="s">
        <v>692</v>
      </c>
      <c r="C377" s="180"/>
      <c r="D377" s="112"/>
      <c r="E377" s="9"/>
      <c r="F377" s="41"/>
    </row>
    <row r="378" spans="1:6" ht="89.25">
      <c r="A378" s="132"/>
      <c r="B378" s="139" t="s">
        <v>693</v>
      </c>
      <c r="C378" s="160"/>
      <c r="F378" s="161"/>
    </row>
    <row r="379" spans="1:6" ht="38.25">
      <c r="B379" s="139" t="s">
        <v>694</v>
      </c>
      <c r="C379" s="180"/>
      <c r="D379" s="112"/>
      <c r="E379" s="9"/>
      <c r="F379" s="41"/>
    </row>
    <row r="380" spans="1:6">
      <c r="B380" s="139" t="s">
        <v>695</v>
      </c>
      <c r="C380" s="180"/>
      <c r="D380" s="112"/>
      <c r="E380" s="9"/>
      <c r="F380" s="41"/>
    </row>
    <row r="381" spans="1:6">
      <c r="B381" s="139" t="s">
        <v>696</v>
      </c>
      <c r="C381" s="180"/>
      <c r="D381" s="112"/>
      <c r="E381" s="9"/>
      <c r="F381" s="41"/>
    </row>
    <row r="382" spans="1:6">
      <c r="B382" s="139" t="s">
        <v>697</v>
      </c>
      <c r="C382" s="180"/>
      <c r="D382" s="112"/>
      <c r="E382" s="9"/>
      <c r="F382" s="41"/>
    </row>
    <row r="383" spans="1:6">
      <c r="B383" s="139" t="s">
        <v>698</v>
      </c>
      <c r="C383" s="180"/>
      <c r="D383" s="112"/>
      <c r="E383" s="9"/>
      <c r="F383" s="41"/>
    </row>
    <row r="384" spans="1:6">
      <c r="B384" s="139" t="s">
        <v>699</v>
      </c>
      <c r="C384" s="180"/>
      <c r="D384" s="112"/>
      <c r="E384" s="9"/>
      <c r="F384" s="41"/>
    </row>
    <row r="385" spans="1:6">
      <c r="B385" s="139" t="s">
        <v>699</v>
      </c>
      <c r="C385" s="180"/>
      <c r="D385" s="112"/>
      <c r="E385" s="9"/>
      <c r="F385" s="41"/>
    </row>
    <row r="386" spans="1:6">
      <c r="B386" s="139" t="s">
        <v>700</v>
      </c>
      <c r="C386" s="180"/>
      <c r="D386" s="112"/>
      <c r="E386" s="9"/>
      <c r="F386" s="41"/>
    </row>
    <row r="387" spans="1:6" ht="25.5">
      <c r="B387" s="139" t="s">
        <v>701</v>
      </c>
      <c r="C387" s="192" t="s">
        <v>702</v>
      </c>
      <c r="D387" s="164">
        <v>80</v>
      </c>
      <c r="E387" s="282"/>
      <c r="F387" s="166">
        <f t="shared" ref="F387" si="77">D387*E387</f>
        <v>0</v>
      </c>
    </row>
    <row r="388" spans="1:6">
      <c r="B388" s="139"/>
      <c r="C388" s="193"/>
      <c r="D388" s="112"/>
      <c r="E388" s="9"/>
      <c r="F388" s="41"/>
    </row>
    <row r="389" spans="1:6" ht="39">
      <c r="A389" s="132" t="s">
        <v>114</v>
      </c>
      <c r="B389" s="194" t="s">
        <v>703</v>
      </c>
      <c r="C389" s="193"/>
      <c r="D389" s="112"/>
      <c r="E389" s="9"/>
      <c r="F389" s="41"/>
    </row>
    <row r="390" spans="1:6" ht="89.25">
      <c r="B390" s="194" t="s">
        <v>704</v>
      </c>
      <c r="C390" s="193"/>
      <c r="D390" s="112"/>
      <c r="E390" s="9"/>
      <c r="F390" s="41"/>
    </row>
    <row r="391" spans="1:6" ht="39.75" customHeight="1">
      <c r="B391" s="195" t="s">
        <v>708</v>
      </c>
      <c r="C391" s="193"/>
      <c r="D391" s="112"/>
      <c r="E391" s="9"/>
      <c r="F391" s="41"/>
    </row>
    <row r="392" spans="1:6" ht="25.5">
      <c r="B392" s="194" t="s">
        <v>705</v>
      </c>
      <c r="C392" s="193"/>
      <c r="D392" s="112"/>
      <c r="E392" s="9"/>
      <c r="F392" s="41"/>
    </row>
    <row r="393" spans="1:6" ht="25.5">
      <c r="B393" s="194" t="s">
        <v>706</v>
      </c>
      <c r="C393" s="193"/>
      <c r="D393" s="112"/>
      <c r="E393" s="9"/>
      <c r="F393" s="41"/>
    </row>
    <row r="394" spans="1:6">
      <c r="B394" s="194" t="s">
        <v>707</v>
      </c>
      <c r="C394" s="193"/>
      <c r="D394" s="112"/>
      <c r="E394" s="9"/>
      <c r="F394" s="41"/>
    </row>
    <row r="395" spans="1:6" ht="25.5">
      <c r="B395" s="194" t="s">
        <v>709</v>
      </c>
      <c r="C395" s="192" t="s">
        <v>11</v>
      </c>
      <c r="D395" s="164">
        <v>1</v>
      </c>
      <c r="E395" s="282"/>
      <c r="F395" s="166">
        <f t="shared" ref="F395" si="78">D395*E395</f>
        <v>0</v>
      </c>
    </row>
    <row r="396" spans="1:6">
      <c r="B396" s="194"/>
      <c r="C396" s="192"/>
      <c r="D396" s="164"/>
      <c r="E396" s="131"/>
      <c r="F396" s="166"/>
    </row>
    <row r="397" spans="1:6" ht="169.5" customHeight="1">
      <c r="A397" s="132" t="s">
        <v>115</v>
      </c>
      <c r="B397" s="194" t="s">
        <v>710</v>
      </c>
      <c r="C397" s="192" t="s">
        <v>711</v>
      </c>
      <c r="D397" s="164">
        <v>7.5</v>
      </c>
      <c r="E397" s="282"/>
      <c r="F397" s="166">
        <f t="shared" ref="F397" si="79">D397*E397</f>
        <v>0</v>
      </c>
    </row>
    <row r="398" spans="1:6">
      <c r="B398" s="194"/>
      <c r="C398" s="192"/>
      <c r="D398" s="164"/>
      <c r="E398" s="131"/>
      <c r="F398" s="166"/>
    </row>
    <row r="399" spans="1:6" ht="38.25">
      <c r="A399" s="132" t="s">
        <v>117</v>
      </c>
      <c r="B399" s="194" t="s">
        <v>712</v>
      </c>
      <c r="C399" s="192"/>
      <c r="D399" s="164"/>
      <c r="E399" s="131"/>
      <c r="F399" s="166"/>
    </row>
    <row r="400" spans="1:6" ht="153.4">
      <c r="B400" s="194" t="s">
        <v>713</v>
      </c>
      <c r="C400" s="192"/>
      <c r="D400" s="164"/>
      <c r="E400" s="131"/>
      <c r="F400" s="166"/>
    </row>
    <row r="401" spans="1:6" ht="14.25">
      <c r="A401" s="196" t="s">
        <v>4</v>
      </c>
      <c r="B401" s="194" t="s">
        <v>714</v>
      </c>
      <c r="C401" s="192" t="s">
        <v>711</v>
      </c>
      <c r="D401" s="164">
        <v>2.6</v>
      </c>
      <c r="E401" s="282"/>
      <c r="F401" s="166">
        <f t="shared" ref="F401" si="80">D401*E401</f>
        <v>0</v>
      </c>
    </row>
    <row r="402" spans="1:6" ht="14.25">
      <c r="A402" s="196" t="s">
        <v>5</v>
      </c>
      <c r="B402" s="194" t="s">
        <v>715</v>
      </c>
      <c r="C402" s="192" t="s">
        <v>711</v>
      </c>
      <c r="D402" s="164">
        <v>5.5</v>
      </c>
      <c r="E402" s="282"/>
      <c r="F402" s="166">
        <f t="shared" ref="F402" si="81">D402*E402</f>
        <v>0</v>
      </c>
    </row>
    <row r="403" spans="1:6">
      <c r="A403" s="196"/>
      <c r="B403" s="194"/>
      <c r="C403" s="192"/>
      <c r="D403" s="164"/>
      <c r="E403" s="131"/>
      <c r="F403" s="166"/>
    </row>
    <row r="404" spans="1:6" ht="13.15">
      <c r="A404" s="153" t="s">
        <v>28</v>
      </c>
      <c r="B404" s="154" t="s">
        <v>716</v>
      </c>
      <c r="C404" s="155"/>
      <c r="D404" s="156"/>
      <c r="E404" s="157"/>
      <c r="F404" s="158">
        <f>SUM(F387:F402)</f>
        <v>0</v>
      </c>
    </row>
    <row r="405" spans="1:6">
      <c r="A405" s="196"/>
      <c r="B405" s="194"/>
      <c r="C405" s="192"/>
      <c r="D405" s="164"/>
      <c r="E405" s="131"/>
      <c r="F405" s="166"/>
    </row>
    <row r="406" spans="1:6" ht="13.15">
      <c r="A406" s="127" t="s">
        <v>29</v>
      </c>
      <c r="B406" s="128" t="s">
        <v>118</v>
      </c>
      <c r="C406" s="129"/>
      <c r="D406" s="129"/>
      <c r="E406" s="129"/>
      <c r="F406" s="130"/>
    </row>
    <row r="407" spans="1:6">
      <c r="A407" s="196"/>
      <c r="B407" s="194"/>
      <c r="C407" s="192"/>
      <c r="D407" s="164"/>
      <c r="E407" s="131"/>
      <c r="F407" s="166"/>
    </row>
    <row r="408" spans="1:6" ht="294.75" customHeight="1">
      <c r="A408" s="132" t="s">
        <v>65</v>
      </c>
      <c r="B408" s="149" t="s">
        <v>717</v>
      </c>
      <c r="C408" s="180"/>
      <c r="D408" s="112"/>
      <c r="E408" s="9"/>
      <c r="F408" s="41"/>
    </row>
    <row r="409" spans="1:6" ht="14.25">
      <c r="A409" s="197" t="s">
        <v>718</v>
      </c>
      <c r="B409" s="139" t="s">
        <v>719</v>
      </c>
      <c r="C409" s="192" t="s">
        <v>720</v>
      </c>
      <c r="D409" s="164">
        <v>570</v>
      </c>
      <c r="E409" s="282"/>
      <c r="F409" s="166">
        <f t="shared" ref="F409" si="82">D409*E409</f>
        <v>0</v>
      </c>
    </row>
    <row r="410" spans="1:6" ht="38.25">
      <c r="A410" s="197" t="s">
        <v>721</v>
      </c>
      <c r="B410" s="139" t="s">
        <v>613</v>
      </c>
      <c r="C410" s="3"/>
      <c r="D410" s="3"/>
      <c r="E410" s="3"/>
      <c r="F410" s="3"/>
    </row>
    <row r="411" spans="1:6" ht="14.25">
      <c r="A411" s="196" t="s">
        <v>4</v>
      </c>
      <c r="B411" s="149" t="s">
        <v>723</v>
      </c>
      <c r="C411" s="192" t="s">
        <v>720</v>
      </c>
      <c r="D411" s="164">
        <v>23.5</v>
      </c>
      <c r="E411" s="282"/>
      <c r="F411" s="166">
        <f t="shared" ref="F411" si="83">D411*E411</f>
        <v>0</v>
      </c>
    </row>
    <row r="412" spans="1:6" ht="14.25">
      <c r="A412" s="196" t="s">
        <v>5</v>
      </c>
      <c r="B412" s="149" t="s">
        <v>724</v>
      </c>
      <c r="C412" s="192" t="s">
        <v>720</v>
      </c>
      <c r="D412" s="164">
        <v>23.5</v>
      </c>
      <c r="E412" s="282"/>
      <c r="F412" s="166">
        <f t="shared" ref="F412" si="84">D412*E412</f>
        <v>0</v>
      </c>
    </row>
    <row r="413" spans="1:6" ht="14.25">
      <c r="A413" s="196" t="s">
        <v>6</v>
      </c>
      <c r="B413" s="149" t="s">
        <v>616</v>
      </c>
      <c r="C413" s="192" t="s">
        <v>720</v>
      </c>
      <c r="D413" s="164">
        <v>22.5</v>
      </c>
      <c r="E413" s="282"/>
      <c r="F413" s="166">
        <f t="shared" ref="F413" si="85">D413*E413</f>
        <v>0</v>
      </c>
    </row>
    <row r="414" spans="1:6" ht="14.25">
      <c r="A414" s="196" t="s">
        <v>7</v>
      </c>
      <c r="B414" s="139" t="s">
        <v>722</v>
      </c>
      <c r="C414" s="192" t="s">
        <v>720</v>
      </c>
      <c r="D414" s="164">
        <v>15</v>
      </c>
      <c r="E414" s="282"/>
      <c r="F414" s="166">
        <f t="shared" ref="F414" si="86">D414*E414</f>
        <v>0</v>
      </c>
    </row>
    <row r="415" spans="1:6" ht="7.5" customHeight="1">
      <c r="A415" s="197"/>
      <c r="B415" s="139"/>
      <c r="C415" s="192"/>
      <c r="D415" s="164"/>
      <c r="E415" s="131"/>
      <c r="F415" s="166"/>
    </row>
    <row r="416" spans="1:6" ht="284.25" customHeight="1">
      <c r="A416" s="132" t="s">
        <v>725</v>
      </c>
      <c r="B416" s="139" t="s">
        <v>726</v>
      </c>
      <c r="C416" s="192"/>
      <c r="D416" s="164"/>
      <c r="E416" s="131"/>
      <c r="F416" s="166"/>
    </row>
    <row r="417" spans="1:6" ht="25.5">
      <c r="A417" s="197"/>
      <c r="B417" s="139" t="s">
        <v>727</v>
      </c>
      <c r="C417" s="192"/>
      <c r="D417" s="164"/>
      <c r="E417" s="131"/>
      <c r="F417" s="166"/>
    </row>
    <row r="418" spans="1:6">
      <c r="A418" s="197"/>
      <c r="B418" s="139" t="s">
        <v>728</v>
      </c>
      <c r="C418" s="192"/>
      <c r="D418" s="164"/>
      <c r="E418" s="131"/>
      <c r="F418" s="166"/>
    </row>
    <row r="419" spans="1:6" ht="14.25">
      <c r="A419" s="197"/>
      <c r="B419" s="139" t="s">
        <v>729</v>
      </c>
      <c r="C419" s="192" t="s">
        <v>720</v>
      </c>
      <c r="D419" s="164">
        <v>400</v>
      </c>
      <c r="E419" s="282"/>
      <c r="F419" s="166">
        <f t="shared" ref="F419" si="87">D419*E419</f>
        <v>0</v>
      </c>
    </row>
    <row r="420" spans="1:6" ht="10.5" customHeight="1">
      <c r="A420" s="197"/>
      <c r="B420" s="139"/>
      <c r="C420" s="192"/>
      <c r="D420" s="164"/>
      <c r="E420" s="131"/>
      <c r="F420" s="166"/>
    </row>
    <row r="421" spans="1:6" ht="51" customHeight="1">
      <c r="A421" s="132" t="s">
        <v>731</v>
      </c>
      <c r="B421" s="170" t="s">
        <v>730</v>
      </c>
      <c r="C421" s="192"/>
      <c r="D421" s="164"/>
      <c r="E421" s="131"/>
      <c r="F421" s="166"/>
    </row>
    <row r="422" spans="1:6" ht="192.75" customHeight="1">
      <c r="A422" s="197"/>
      <c r="B422" s="198" t="s">
        <v>2157</v>
      </c>
      <c r="C422" s="192"/>
      <c r="D422" s="164"/>
      <c r="E422" s="131"/>
      <c r="F422" s="166"/>
    </row>
    <row r="423" spans="1:6" ht="25.5">
      <c r="A423" s="196" t="s">
        <v>4</v>
      </c>
      <c r="B423" s="170" t="s">
        <v>732</v>
      </c>
      <c r="C423" s="192" t="s">
        <v>720</v>
      </c>
      <c r="D423" s="164">
        <v>80</v>
      </c>
      <c r="E423" s="282"/>
      <c r="F423" s="166">
        <f t="shared" ref="F423:F425" si="88">D423*E423</f>
        <v>0</v>
      </c>
    </row>
    <row r="424" spans="1:6" ht="42.75" customHeight="1">
      <c r="A424" s="196" t="s">
        <v>5</v>
      </c>
      <c r="B424" s="170" t="s">
        <v>733</v>
      </c>
      <c r="C424" s="192" t="s">
        <v>720</v>
      </c>
      <c r="D424" s="164">
        <v>16</v>
      </c>
      <c r="E424" s="282"/>
      <c r="F424" s="166">
        <f t="shared" si="88"/>
        <v>0</v>
      </c>
    </row>
    <row r="425" spans="1:6" ht="51">
      <c r="A425" s="196" t="s">
        <v>6</v>
      </c>
      <c r="B425" s="199" t="s">
        <v>734</v>
      </c>
      <c r="C425" s="192" t="s">
        <v>720</v>
      </c>
      <c r="D425" s="164">
        <v>80</v>
      </c>
      <c r="E425" s="282"/>
      <c r="F425" s="166">
        <f t="shared" si="88"/>
        <v>0</v>
      </c>
    </row>
    <row r="426" spans="1:6">
      <c r="A426" s="196"/>
      <c r="B426" s="139"/>
      <c r="C426" s="192"/>
      <c r="D426" s="164"/>
      <c r="E426" s="131"/>
      <c r="F426" s="166"/>
    </row>
    <row r="427" spans="1:6" ht="41.25" customHeight="1">
      <c r="A427" s="132" t="s">
        <v>735</v>
      </c>
      <c r="B427" s="170" t="s">
        <v>736</v>
      </c>
      <c r="C427" s="192"/>
      <c r="D427" s="164"/>
      <c r="E427" s="131"/>
      <c r="F427" s="166"/>
    </row>
    <row r="428" spans="1:6" ht="192.75" customHeight="1">
      <c r="B428" s="170" t="s">
        <v>737</v>
      </c>
    </row>
    <row r="429" spans="1:6" ht="25.5">
      <c r="A429" s="196" t="s">
        <v>4</v>
      </c>
      <c r="B429" s="170" t="s">
        <v>732</v>
      </c>
      <c r="C429" s="192" t="s">
        <v>720</v>
      </c>
      <c r="D429" s="164">
        <v>265</v>
      </c>
      <c r="E429" s="282"/>
      <c r="F429" s="166">
        <f t="shared" ref="F429:F431" si="89">D429*E429</f>
        <v>0</v>
      </c>
    </row>
    <row r="430" spans="1:6" ht="39.75" customHeight="1">
      <c r="A430" s="196" t="s">
        <v>5</v>
      </c>
      <c r="B430" s="170" t="s">
        <v>733</v>
      </c>
      <c r="C430" s="192" t="s">
        <v>720</v>
      </c>
      <c r="D430" s="164">
        <v>53</v>
      </c>
      <c r="E430" s="282"/>
      <c r="F430" s="166">
        <f t="shared" si="89"/>
        <v>0</v>
      </c>
    </row>
    <row r="431" spans="1:6" ht="51">
      <c r="A431" s="196" t="s">
        <v>6</v>
      </c>
      <c r="B431" s="199" t="s">
        <v>734</v>
      </c>
      <c r="C431" s="192" t="s">
        <v>720</v>
      </c>
      <c r="D431" s="164">
        <v>265</v>
      </c>
      <c r="E431" s="282"/>
      <c r="F431" s="166">
        <f t="shared" si="89"/>
        <v>0</v>
      </c>
    </row>
    <row r="432" spans="1:6" ht="13.15">
      <c r="A432" s="132"/>
      <c r="B432" s="139"/>
      <c r="C432" s="192"/>
      <c r="D432" s="164"/>
      <c r="E432" s="131"/>
      <c r="F432" s="166"/>
    </row>
    <row r="433" spans="1:6" ht="193.5" customHeight="1">
      <c r="A433" s="132" t="s">
        <v>738</v>
      </c>
      <c r="B433" s="149" t="s">
        <v>739</v>
      </c>
      <c r="C433" s="192"/>
      <c r="D433" s="164"/>
      <c r="E433" s="131"/>
      <c r="F433" s="166"/>
    </row>
    <row r="434" spans="1:6" ht="14.25">
      <c r="A434" s="196" t="s">
        <v>4</v>
      </c>
      <c r="B434" s="139" t="s">
        <v>740</v>
      </c>
      <c r="C434" s="192" t="s">
        <v>720</v>
      </c>
      <c r="D434" s="164">
        <v>270</v>
      </c>
      <c r="E434" s="282"/>
      <c r="F434" s="166">
        <f t="shared" ref="F434:F435" si="90">D434*E434</f>
        <v>0</v>
      </c>
    </row>
    <row r="435" spans="1:6" ht="63.75">
      <c r="A435" s="196" t="s">
        <v>5</v>
      </c>
      <c r="B435" s="139" t="s">
        <v>741</v>
      </c>
      <c r="C435" s="192" t="s">
        <v>720</v>
      </c>
      <c r="D435" s="164">
        <v>270</v>
      </c>
      <c r="E435" s="282"/>
      <c r="F435" s="166">
        <f t="shared" si="90"/>
        <v>0</v>
      </c>
    </row>
    <row r="436" spans="1:6" ht="13.15">
      <c r="A436" s="132"/>
      <c r="B436" s="139"/>
      <c r="C436" s="192"/>
      <c r="D436" s="164"/>
      <c r="E436" s="131"/>
      <c r="F436" s="166"/>
    </row>
    <row r="437" spans="1:6" ht="191.25">
      <c r="A437" s="132" t="s">
        <v>742</v>
      </c>
      <c r="B437" s="139" t="s">
        <v>743</v>
      </c>
      <c r="C437" s="192" t="s">
        <v>720</v>
      </c>
      <c r="D437" s="164">
        <v>560</v>
      </c>
      <c r="E437" s="282"/>
      <c r="F437" s="166">
        <f t="shared" ref="F437" si="91">D437*E437</f>
        <v>0</v>
      </c>
    </row>
    <row r="438" spans="1:6">
      <c r="A438" s="197"/>
      <c r="B438" s="139"/>
      <c r="C438" s="192"/>
      <c r="D438" s="164"/>
      <c r="E438" s="131"/>
      <c r="F438" s="166"/>
    </row>
    <row r="439" spans="1:6" ht="156.75" customHeight="1">
      <c r="A439" s="132" t="s">
        <v>744</v>
      </c>
      <c r="B439" s="139" t="s">
        <v>745</v>
      </c>
      <c r="C439" s="192"/>
      <c r="D439" s="164"/>
      <c r="E439" s="131"/>
      <c r="F439" s="166"/>
    </row>
    <row r="440" spans="1:6" ht="14.25" customHeight="1">
      <c r="A440" s="132"/>
      <c r="B440" s="149" t="s">
        <v>620</v>
      </c>
      <c r="C440" s="192"/>
      <c r="D440" s="164"/>
      <c r="E440" s="131"/>
      <c r="F440" s="166"/>
    </row>
    <row r="441" spans="1:6" ht="14.25">
      <c r="A441" s="196" t="s">
        <v>4</v>
      </c>
      <c r="B441" s="139" t="s">
        <v>633</v>
      </c>
      <c r="C441" s="192" t="s">
        <v>720</v>
      </c>
      <c r="D441" s="185">
        <v>124</v>
      </c>
      <c r="E441" s="282"/>
      <c r="F441" s="166">
        <f t="shared" ref="F441" si="92">D441*E441</f>
        <v>0</v>
      </c>
    </row>
    <row r="442" spans="1:6" ht="14.25">
      <c r="A442" s="196" t="s">
        <v>5</v>
      </c>
      <c r="B442" s="139" t="s">
        <v>621</v>
      </c>
      <c r="C442" s="192" t="s">
        <v>720</v>
      </c>
      <c r="D442" s="185">
        <v>48</v>
      </c>
      <c r="E442" s="282"/>
      <c r="F442" s="166">
        <f t="shared" ref="F442" si="93">D442*E442</f>
        <v>0</v>
      </c>
    </row>
    <row r="443" spans="1:6" ht="14.25">
      <c r="A443" s="196" t="s">
        <v>6</v>
      </c>
      <c r="B443" s="139" t="s">
        <v>622</v>
      </c>
      <c r="C443" s="192" t="s">
        <v>720</v>
      </c>
      <c r="D443" s="185">
        <v>30</v>
      </c>
      <c r="E443" s="282"/>
      <c r="F443" s="166">
        <f t="shared" ref="F443:F455" si="94">D443*E443</f>
        <v>0</v>
      </c>
    </row>
    <row r="444" spans="1:6" ht="14.25">
      <c r="A444" s="196" t="s">
        <v>7</v>
      </c>
      <c r="B444" s="139" t="s">
        <v>623</v>
      </c>
      <c r="C444" s="192" t="s">
        <v>720</v>
      </c>
      <c r="D444" s="185">
        <v>17</v>
      </c>
      <c r="E444" s="282"/>
      <c r="F444" s="166">
        <f t="shared" si="94"/>
        <v>0</v>
      </c>
    </row>
    <row r="445" spans="1:6" ht="17.25" customHeight="1">
      <c r="A445" s="196" t="s">
        <v>634</v>
      </c>
      <c r="B445" s="149" t="s">
        <v>624</v>
      </c>
      <c r="C445" s="192" t="s">
        <v>720</v>
      </c>
      <c r="D445" s="185">
        <v>50.1</v>
      </c>
      <c r="E445" s="282"/>
      <c r="F445" s="166">
        <f t="shared" si="94"/>
        <v>0</v>
      </c>
    </row>
    <row r="446" spans="1:6" ht="14.25">
      <c r="A446" s="196" t="s">
        <v>635</v>
      </c>
      <c r="B446" s="139" t="s">
        <v>625</v>
      </c>
      <c r="C446" s="192" t="s">
        <v>720</v>
      </c>
      <c r="D446" s="185">
        <v>15.5</v>
      </c>
      <c r="E446" s="282"/>
      <c r="F446" s="166">
        <f t="shared" si="94"/>
        <v>0</v>
      </c>
    </row>
    <row r="447" spans="1:6" ht="14.25">
      <c r="A447" s="196" t="s">
        <v>636</v>
      </c>
      <c r="B447" s="139" t="s">
        <v>626</v>
      </c>
      <c r="C447" s="192" t="s">
        <v>720</v>
      </c>
      <c r="D447" s="185">
        <v>8.6999999999999993</v>
      </c>
      <c r="E447" s="282"/>
      <c r="F447" s="166">
        <f t="shared" si="94"/>
        <v>0</v>
      </c>
    </row>
    <row r="448" spans="1:6" ht="14.25">
      <c r="A448" s="196" t="s">
        <v>637</v>
      </c>
      <c r="B448" s="139" t="s">
        <v>627</v>
      </c>
      <c r="C448" s="192" t="s">
        <v>720</v>
      </c>
      <c r="D448" s="185">
        <v>14.5</v>
      </c>
      <c r="E448" s="282"/>
      <c r="F448" s="166">
        <f t="shared" si="94"/>
        <v>0</v>
      </c>
    </row>
    <row r="449" spans="1:6" ht="14.25">
      <c r="A449" s="196" t="s">
        <v>638</v>
      </c>
      <c r="B449" s="139" t="s">
        <v>628</v>
      </c>
      <c r="C449" s="192" t="s">
        <v>720</v>
      </c>
      <c r="D449" s="185">
        <v>15.3</v>
      </c>
      <c r="E449" s="282"/>
      <c r="F449" s="166">
        <f t="shared" si="94"/>
        <v>0</v>
      </c>
    </row>
    <row r="450" spans="1:6" ht="14.25">
      <c r="A450" s="196" t="s">
        <v>639</v>
      </c>
      <c r="B450" s="139" t="s">
        <v>629</v>
      </c>
      <c r="C450" s="192" t="s">
        <v>720</v>
      </c>
      <c r="D450" s="185">
        <v>17</v>
      </c>
      <c r="E450" s="282"/>
      <c r="F450" s="166">
        <f t="shared" si="94"/>
        <v>0</v>
      </c>
    </row>
    <row r="451" spans="1:6" ht="14.25">
      <c r="A451" s="196" t="s">
        <v>640</v>
      </c>
      <c r="B451" s="139" t="s">
        <v>630</v>
      </c>
      <c r="C451" s="192" t="s">
        <v>720</v>
      </c>
      <c r="D451" s="185">
        <v>21</v>
      </c>
      <c r="E451" s="282"/>
      <c r="F451" s="166">
        <f t="shared" si="94"/>
        <v>0</v>
      </c>
    </row>
    <row r="452" spans="1:6" ht="14.25">
      <c r="A452" s="196" t="s">
        <v>641</v>
      </c>
      <c r="B452" s="139" t="s">
        <v>631</v>
      </c>
      <c r="C452" s="192" t="s">
        <v>720</v>
      </c>
      <c r="D452" s="185">
        <v>12</v>
      </c>
      <c r="E452" s="282"/>
      <c r="F452" s="166">
        <f t="shared" si="94"/>
        <v>0</v>
      </c>
    </row>
    <row r="453" spans="1:6" ht="14.25">
      <c r="A453" s="196" t="s">
        <v>642</v>
      </c>
      <c r="B453" s="139" t="s">
        <v>623</v>
      </c>
      <c r="C453" s="192" t="s">
        <v>720</v>
      </c>
      <c r="D453" s="185">
        <v>17</v>
      </c>
      <c r="E453" s="282"/>
      <c r="F453" s="166">
        <f t="shared" si="94"/>
        <v>0</v>
      </c>
    </row>
    <row r="454" spans="1:6" ht="14.25">
      <c r="A454" s="196" t="s">
        <v>643</v>
      </c>
      <c r="B454" s="139" t="s">
        <v>622</v>
      </c>
      <c r="C454" s="192" t="s">
        <v>720</v>
      </c>
      <c r="D454" s="185">
        <v>30</v>
      </c>
      <c r="E454" s="282"/>
      <c r="F454" s="166">
        <f t="shared" si="94"/>
        <v>0</v>
      </c>
    </row>
    <row r="455" spans="1:6" ht="14.25">
      <c r="A455" s="196" t="s">
        <v>644</v>
      </c>
      <c r="B455" s="139" t="s">
        <v>632</v>
      </c>
      <c r="C455" s="192" t="s">
        <v>720</v>
      </c>
      <c r="D455" s="185">
        <v>10</v>
      </c>
      <c r="E455" s="282"/>
      <c r="F455" s="166">
        <f t="shared" si="94"/>
        <v>0</v>
      </c>
    </row>
    <row r="456" spans="1:6">
      <c r="A456" s="196"/>
      <c r="B456" s="170"/>
      <c r="C456" s="192"/>
      <c r="D456" s="164"/>
      <c r="E456" s="131"/>
      <c r="F456" s="166"/>
    </row>
    <row r="457" spans="1:6" ht="165.75">
      <c r="A457" s="132" t="s">
        <v>746</v>
      </c>
      <c r="B457" s="139" t="s">
        <v>747</v>
      </c>
      <c r="C457" s="192"/>
      <c r="D457" s="164"/>
      <c r="E457" s="131"/>
      <c r="F457" s="166"/>
    </row>
    <row r="458" spans="1:6" ht="25.5">
      <c r="A458" s="196"/>
      <c r="B458" s="139" t="s">
        <v>748</v>
      </c>
      <c r="C458" s="192"/>
      <c r="D458" s="164"/>
      <c r="E458" s="131"/>
      <c r="F458" s="166"/>
    </row>
    <row r="459" spans="1:6" ht="13.5" customHeight="1">
      <c r="A459" s="196" t="s">
        <v>4</v>
      </c>
      <c r="B459" s="139" t="s">
        <v>614</v>
      </c>
      <c r="C459" s="192" t="s">
        <v>720</v>
      </c>
      <c r="D459" s="185">
        <v>23.5</v>
      </c>
      <c r="E459" s="282"/>
      <c r="F459" s="166">
        <f t="shared" ref="F459:F462" si="95">D459*E459</f>
        <v>0</v>
      </c>
    </row>
    <row r="460" spans="1:6" ht="16.5" customHeight="1">
      <c r="A460" s="196" t="s">
        <v>5</v>
      </c>
      <c r="B460" s="139" t="s">
        <v>615</v>
      </c>
      <c r="C460" s="192" t="s">
        <v>720</v>
      </c>
      <c r="D460" s="185">
        <v>23.5</v>
      </c>
      <c r="E460" s="282"/>
      <c r="F460" s="166">
        <f t="shared" si="95"/>
        <v>0</v>
      </c>
    </row>
    <row r="461" spans="1:6" ht="14.25">
      <c r="A461" s="196" t="s">
        <v>6</v>
      </c>
      <c r="B461" s="139" t="s">
        <v>616</v>
      </c>
      <c r="C461" s="192" t="s">
        <v>720</v>
      </c>
      <c r="D461" s="185">
        <v>22.5</v>
      </c>
      <c r="E461" s="282"/>
      <c r="F461" s="166">
        <f t="shared" si="95"/>
        <v>0</v>
      </c>
    </row>
    <row r="462" spans="1:6" ht="14.25">
      <c r="A462" s="196" t="s">
        <v>7</v>
      </c>
      <c r="B462" s="139" t="s">
        <v>722</v>
      </c>
      <c r="C462" s="192" t="s">
        <v>720</v>
      </c>
      <c r="D462" s="185">
        <v>15</v>
      </c>
      <c r="E462" s="282"/>
      <c r="F462" s="166">
        <f t="shared" si="95"/>
        <v>0</v>
      </c>
    </row>
    <row r="463" spans="1:6" ht="13.15">
      <c r="A463" s="132"/>
      <c r="B463" s="139"/>
      <c r="C463" s="192"/>
      <c r="D463" s="164"/>
      <c r="E463" s="131"/>
      <c r="F463" s="166"/>
    </row>
    <row r="464" spans="1:6" ht="153">
      <c r="A464" s="132" t="s">
        <v>749</v>
      </c>
      <c r="B464" s="149" t="s">
        <v>2158</v>
      </c>
      <c r="C464" s="192"/>
      <c r="D464" s="164"/>
      <c r="E464" s="131"/>
      <c r="F464" s="166"/>
    </row>
    <row r="465" spans="1:6" ht="14.25">
      <c r="A465" s="182"/>
      <c r="B465" s="139" t="s">
        <v>750</v>
      </c>
      <c r="C465" s="192" t="s">
        <v>720</v>
      </c>
      <c r="D465" s="185">
        <v>19.5</v>
      </c>
      <c r="E465" s="282"/>
      <c r="F465" s="166">
        <f t="shared" ref="F465" si="96">D465*E465</f>
        <v>0</v>
      </c>
    </row>
    <row r="466" spans="1:6">
      <c r="A466" s="182"/>
      <c r="B466" s="139"/>
      <c r="C466" s="192"/>
      <c r="D466" s="185"/>
      <c r="E466" s="131"/>
      <c r="F466" s="166"/>
    </row>
    <row r="467" spans="1:6" ht="103.5" customHeight="1">
      <c r="A467" s="132" t="s">
        <v>751</v>
      </c>
      <c r="B467" s="139" t="s">
        <v>752</v>
      </c>
      <c r="C467" s="192"/>
      <c r="D467" s="185"/>
      <c r="E467" s="131"/>
      <c r="F467" s="166"/>
    </row>
    <row r="468" spans="1:6">
      <c r="A468" s="182"/>
      <c r="B468" s="139" t="s">
        <v>647</v>
      </c>
      <c r="C468" s="192"/>
      <c r="D468" s="185"/>
      <c r="E468" s="131"/>
      <c r="F468" s="166"/>
    </row>
    <row r="469" spans="1:6" ht="25.5">
      <c r="A469" s="182"/>
      <c r="B469" s="139" t="s">
        <v>648</v>
      </c>
      <c r="C469" s="192"/>
      <c r="D469" s="185"/>
      <c r="E469" s="131"/>
      <c r="F469" s="166"/>
    </row>
    <row r="470" spans="1:6" ht="15.75" customHeight="1">
      <c r="A470" s="196" t="s">
        <v>4</v>
      </c>
      <c r="B470" s="139" t="s">
        <v>614</v>
      </c>
      <c r="C470" s="192" t="s">
        <v>720</v>
      </c>
      <c r="D470" s="185">
        <v>25.5</v>
      </c>
      <c r="E470" s="282"/>
      <c r="F470" s="166">
        <f t="shared" ref="F470:F473" si="97">D470*E470</f>
        <v>0</v>
      </c>
    </row>
    <row r="471" spans="1:6" ht="16.5" customHeight="1">
      <c r="A471" s="196" t="s">
        <v>5</v>
      </c>
      <c r="B471" s="139" t="s">
        <v>615</v>
      </c>
      <c r="C471" s="192" t="s">
        <v>720</v>
      </c>
      <c r="D471" s="185">
        <v>25</v>
      </c>
      <c r="E471" s="282"/>
      <c r="F471" s="166">
        <f t="shared" si="97"/>
        <v>0</v>
      </c>
    </row>
    <row r="472" spans="1:6" ht="14.25">
      <c r="A472" s="196" t="s">
        <v>6</v>
      </c>
      <c r="B472" s="139" t="s">
        <v>616</v>
      </c>
      <c r="C472" s="192" t="s">
        <v>720</v>
      </c>
      <c r="D472" s="185">
        <v>25</v>
      </c>
      <c r="E472" s="282"/>
      <c r="F472" s="166">
        <f t="shared" si="97"/>
        <v>0</v>
      </c>
    </row>
    <row r="473" spans="1:6" ht="14.25">
      <c r="A473" s="196" t="s">
        <v>7</v>
      </c>
      <c r="B473" s="139" t="s">
        <v>722</v>
      </c>
      <c r="C473" s="192" t="s">
        <v>720</v>
      </c>
      <c r="D473" s="185">
        <v>63.5</v>
      </c>
      <c r="E473" s="282"/>
      <c r="F473" s="166">
        <f t="shared" si="97"/>
        <v>0</v>
      </c>
    </row>
    <row r="474" spans="1:6" ht="25.5">
      <c r="A474" s="196" t="s">
        <v>634</v>
      </c>
      <c r="B474" s="139" t="s">
        <v>614</v>
      </c>
      <c r="C474" s="192" t="s">
        <v>720</v>
      </c>
      <c r="D474" s="185">
        <v>24.5</v>
      </c>
      <c r="E474" s="282"/>
      <c r="F474" s="166">
        <f t="shared" ref="F474:F481" si="98">D474*E474</f>
        <v>0</v>
      </c>
    </row>
    <row r="475" spans="1:6" ht="25.5">
      <c r="A475" s="196" t="s">
        <v>635</v>
      </c>
      <c r="B475" s="139" t="s">
        <v>615</v>
      </c>
      <c r="C475" s="192" t="s">
        <v>720</v>
      </c>
      <c r="D475" s="185">
        <v>20.5</v>
      </c>
      <c r="E475" s="282"/>
      <c r="F475" s="166">
        <f t="shared" si="98"/>
        <v>0</v>
      </c>
    </row>
    <row r="476" spans="1:6" ht="14.25">
      <c r="A476" s="196" t="s">
        <v>636</v>
      </c>
      <c r="B476" s="139" t="s">
        <v>616</v>
      </c>
      <c r="C476" s="192" t="s">
        <v>720</v>
      </c>
      <c r="D476" s="185">
        <v>24.5</v>
      </c>
      <c r="E476" s="282"/>
      <c r="F476" s="166">
        <f t="shared" si="98"/>
        <v>0</v>
      </c>
    </row>
    <row r="477" spans="1:6" ht="15.75" customHeight="1">
      <c r="A477" s="196" t="s">
        <v>637</v>
      </c>
      <c r="B477" s="139" t="s">
        <v>722</v>
      </c>
      <c r="C477" s="192" t="s">
        <v>720</v>
      </c>
      <c r="D477" s="185">
        <v>20.5</v>
      </c>
      <c r="E477" s="282"/>
      <c r="F477" s="166">
        <f t="shared" si="98"/>
        <v>0</v>
      </c>
    </row>
    <row r="478" spans="1:6" ht="15.75" customHeight="1">
      <c r="A478" s="196" t="s">
        <v>638</v>
      </c>
      <c r="B478" s="139" t="s">
        <v>614</v>
      </c>
      <c r="C478" s="192" t="s">
        <v>720</v>
      </c>
      <c r="D478" s="185">
        <v>27.7</v>
      </c>
      <c r="E478" s="282"/>
      <c r="F478" s="166">
        <f t="shared" si="98"/>
        <v>0</v>
      </c>
    </row>
    <row r="479" spans="1:6" ht="15.75" customHeight="1">
      <c r="A479" s="196" t="s">
        <v>639</v>
      </c>
      <c r="B479" s="139" t="s">
        <v>615</v>
      </c>
      <c r="C479" s="192" t="s">
        <v>720</v>
      </c>
      <c r="D479" s="185">
        <v>25</v>
      </c>
      <c r="E479" s="282"/>
      <c r="F479" s="166">
        <f t="shared" si="98"/>
        <v>0</v>
      </c>
    </row>
    <row r="480" spans="1:6" ht="15.75" customHeight="1">
      <c r="A480" s="196" t="s">
        <v>640</v>
      </c>
      <c r="B480" s="139" t="s">
        <v>616</v>
      </c>
      <c r="C480" s="192" t="s">
        <v>720</v>
      </c>
      <c r="D480" s="185">
        <v>25</v>
      </c>
      <c r="E480" s="282"/>
      <c r="F480" s="166">
        <f t="shared" si="98"/>
        <v>0</v>
      </c>
    </row>
    <row r="481" spans="1:6" ht="15.75" customHeight="1">
      <c r="A481" s="196" t="s">
        <v>641</v>
      </c>
      <c r="B481" s="139" t="s">
        <v>722</v>
      </c>
      <c r="C481" s="192" t="s">
        <v>720</v>
      </c>
      <c r="D481" s="185">
        <v>9</v>
      </c>
      <c r="E481" s="282"/>
      <c r="F481" s="166">
        <f t="shared" si="98"/>
        <v>0</v>
      </c>
    </row>
    <row r="482" spans="1:6" ht="15.75" customHeight="1">
      <c r="A482" s="196" t="s">
        <v>642</v>
      </c>
      <c r="B482" s="139" t="s">
        <v>614</v>
      </c>
      <c r="C482" s="192" t="s">
        <v>720</v>
      </c>
      <c r="D482" s="185">
        <v>7.1</v>
      </c>
      <c r="E482" s="282"/>
      <c r="F482" s="166">
        <f t="shared" ref="F482:F485" si="99">D482*E482</f>
        <v>0</v>
      </c>
    </row>
    <row r="483" spans="1:6" ht="15.75" customHeight="1">
      <c r="A483" s="196" t="s">
        <v>643</v>
      </c>
      <c r="B483" s="139" t="s">
        <v>615</v>
      </c>
      <c r="C483" s="192" t="s">
        <v>720</v>
      </c>
      <c r="D483" s="185">
        <v>7.28</v>
      </c>
      <c r="E483" s="282"/>
      <c r="F483" s="166">
        <f t="shared" si="99"/>
        <v>0</v>
      </c>
    </row>
    <row r="484" spans="1:6" ht="15.75" customHeight="1">
      <c r="A484" s="196" t="s">
        <v>644</v>
      </c>
      <c r="B484" s="139" t="s">
        <v>616</v>
      </c>
      <c r="C484" s="192" t="s">
        <v>720</v>
      </c>
      <c r="D484" s="185">
        <v>11.4</v>
      </c>
      <c r="E484" s="282"/>
      <c r="F484" s="166">
        <f t="shared" si="99"/>
        <v>0</v>
      </c>
    </row>
    <row r="485" spans="1:6" ht="15.75" customHeight="1">
      <c r="A485" s="196" t="s">
        <v>649</v>
      </c>
      <c r="B485" s="139" t="s">
        <v>722</v>
      </c>
      <c r="C485" s="192" t="s">
        <v>720</v>
      </c>
      <c r="D485" s="185">
        <v>17.5</v>
      </c>
      <c r="E485" s="282"/>
      <c r="F485" s="166">
        <f t="shared" si="99"/>
        <v>0</v>
      </c>
    </row>
    <row r="486" spans="1:6" ht="15.75" customHeight="1">
      <c r="A486" s="196" t="s">
        <v>650</v>
      </c>
      <c r="B486" s="139" t="s">
        <v>614</v>
      </c>
      <c r="C486" s="192" t="s">
        <v>720</v>
      </c>
      <c r="D486" s="185">
        <v>9.5500000000000007</v>
      </c>
      <c r="E486" s="282"/>
      <c r="F486" s="166">
        <f t="shared" ref="F486:F489" si="100">D486*E486</f>
        <v>0</v>
      </c>
    </row>
    <row r="487" spans="1:6" ht="15.75" customHeight="1">
      <c r="A487" s="196" t="s">
        <v>651</v>
      </c>
      <c r="B487" s="139" t="s">
        <v>615</v>
      </c>
      <c r="C487" s="192" t="s">
        <v>720</v>
      </c>
      <c r="D487" s="185">
        <v>21</v>
      </c>
      <c r="E487" s="282"/>
      <c r="F487" s="166">
        <f t="shared" si="100"/>
        <v>0</v>
      </c>
    </row>
    <row r="488" spans="1:6" ht="15.75" customHeight="1">
      <c r="A488" s="196" t="s">
        <v>666</v>
      </c>
      <c r="B488" s="139" t="s">
        <v>616</v>
      </c>
      <c r="C488" s="192" t="s">
        <v>720</v>
      </c>
      <c r="D488" s="185">
        <v>3.2</v>
      </c>
      <c r="E488" s="282"/>
      <c r="F488" s="166">
        <f t="shared" si="100"/>
        <v>0</v>
      </c>
    </row>
    <row r="489" spans="1:6" ht="15.75" customHeight="1">
      <c r="A489" s="196" t="s">
        <v>652</v>
      </c>
      <c r="B489" s="139" t="s">
        <v>722</v>
      </c>
      <c r="C489" s="192" t="s">
        <v>720</v>
      </c>
      <c r="D489" s="185">
        <v>10</v>
      </c>
      <c r="E489" s="282"/>
      <c r="F489" s="166">
        <f t="shared" si="100"/>
        <v>0</v>
      </c>
    </row>
    <row r="490" spans="1:6" ht="15.75" customHeight="1">
      <c r="A490" s="196"/>
      <c r="B490" s="139"/>
      <c r="C490" s="192"/>
      <c r="D490" s="185"/>
      <c r="E490" s="131"/>
      <c r="F490" s="166"/>
    </row>
    <row r="491" spans="1:6" ht="116.25" customHeight="1">
      <c r="A491" s="132" t="s">
        <v>753</v>
      </c>
      <c r="B491" s="139" t="s">
        <v>754</v>
      </c>
      <c r="C491" s="192"/>
      <c r="D491" s="185"/>
      <c r="E491" s="131"/>
      <c r="F491" s="166"/>
    </row>
    <row r="492" spans="1:6" ht="15.75" customHeight="1">
      <c r="A492" s="196" t="s">
        <v>4</v>
      </c>
      <c r="B492" s="139" t="s">
        <v>614</v>
      </c>
      <c r="C492" s="192" t="s">
        <v>720</v>
      </c>
      <c r="D492" s="185">
        <v>25.5</v>
      </c>
      <c r="E492" s="282"/>
      <c r="F492" s="166">
        <f t="shared" ref="F492:F511" si="101">D492*E492</f>
        <v>0</v>
      </c>
    </row>
    <row r="493" spans="1:6" ht="15.75" customHeight="1">
      <c r="A493" s="196" t="s">
        <v>5</v>
      </c>
      <c r="B493" s="139" t="s">
        <v>615</v>
      </c>
      <c r="C493" s="192" t="s">
        <v>720</v>
      </c>
      <c r="D493" s="185">
        <v>25</v>
      </c>
      <c r="E493" s="282"/>
      <c r="F493" s="166">
        <f t="shared" si="101"/>
        <v>0</v>
      </c>
    </row>
    <row r="494" spans="1:6" ht="14.25">
      <c r="A494" s="196" t="s">
        <v>6</v>
      </c>
      <c r="B494" s="139" t="s">
        <v>616</v>
      </c>
      <c r="C494" s="192" t="s">
        <v>720</v>
      </c>
      <c r="D494" s="185">
        <v>25</v>
      </c>
      <c r="E494" s="282"/>
      <c r="F494" s="166">
        <f t="shared" si="101"/>
        <v>0</v>
      </c>
    </row>
    <row r="495" spans="1:6" ht="14.25">
      <c r="A495" s="196" t="s">
        <v>7</v>
      </c>
      <c r="B495" s="139" t="s">
        <v>722</v>
      </c>
      <c r="C495" s="192" t="s">
        <v>720</v>
      </c>
      <c r="D495" s="185">
        <v>63.5</v>
      </c>
      <c r="E495" s="282"/>
      <c r="F495" s="166">
        <f t="shared" si="101"/>
        <v>0</v>
      </c>
    </row>
    <row r="496" spans="1:6" ht="17.25" customHeight="1">
      <c r="A496" s="196" t="s">
        <v>634</v>
      </c>
      <c r="B496" s="139" t="s">
        <v>614</v>
      </c>
      <c r="C496" s="192" t="s">
        <v>720</v>
      </c>
      <c r="D496" s="185">
        <v>24.5</v>
      </c>
      <c r="E496" s="282"/>
      <c r="F496" s="166">
        <f t="shared" si="101"/>
        <v>0</v>
      </c>
    </row>
    <row r="497" spans="1:6" ht="18.75" customHeight="1">
      <c r="A497" s="196" t="s">
        <v>635</v>
      </c>
      <c r="B497" s="139" t="s">
        <v>615</v>
      </c>
      <c r="C497" s="192" t="s">
        <v>720</v>
      </c>
      <c r="D497" s="185">
        <v>20.5</v>
      </c>
      <c r="E497" s="282"/>
      <c r="F497" s="166">
        <f t="shared" si="101"/>
        <v>0</v>
      </c>
    </row>
    <row r="498" spans="1:6" ht="14.25">
      <c r="A498" s="196" t="s">
        <v>636</v>
      </c>
      <c r="B498" s="139" t="s">
        <v>616</v>
      </c>
      <c r="C498" s="192" t="s">
        <v>720</v>
      </c>
      <c r="D498" s="185">
        <v>24.5</v>
      </c>
      <c r="E498" s="282"/>
      <c r="F498" s="166">
        <f t="shared" si="101"/>
        <v>0</v>
      </c>
    </row>
    <row r="499" spans="1:6" ht="14.25">
      <c r="A499" s="196" t="s">
        <v>637</v>
      </c>
      <c r="B499" s="139" t="s">
        <v>722</v>
      </c>
      <c r="C499" s="192" t="s">
        <v>720</v>
      </c>
      <c r="D499" s="185">
        <v>20.5</v>
      </c>
      <c r="E499" s="282"/>
      <c r="F499" s="166">
        <f t="shared" si="101"/>
        <v>0</v>
      </c>
    </row>
    <row r="500" spans="1:6" ht="16.5" customHeight="1">
      <c r="A500" s="196" t="s">
        <v>638</v>
      </c>
      <c r="B500" s="139" t="s">
        <v>614</v>
      </c>
      <c r="C500" s="192" t="s">
        <v>720</v>
      </c>
      <c r="D500" s="185">
        <v>27.7</v>
      </c>
      <c r="E500" s="282"/>
      <c r="F500" s="166">
        <f t="shared" si="101"/>
        <v>0</v>
      </c>
    </row>
    <row r="501" spans="1:6" ht="16.5" customHeight="1">
      <c r="A501" s="196" t="s">
        <v>639</v>
      </c>
      <c r="B501" s="139" t="s">
        <v>615</v>
      </c>
      <c r="C501" s="192" t="s">
        <v>720</v>
      </c>
      <c r="D501" s="185">
        <v>25</v>
      </c>
      <c r="E501" s="282"/>
      <c r="F501" s="166">
        <f t="shared" si="101"/>
        <v>0</v>
      </c>
    </row>
    <row r="502" spans="1:6" ht="17.25" customHeight="1">
      <c r="A502" s="196" t="s">
        <v>640</v>
      </c>
      <c r="B502" s="139" t="s">
        <v>616</v>
      </c>
      <c r="C502" s="192" t="s">
        <v>720</v>
      </c>
      <c r="D502" s="185">
        <v>25</v>
      </c>
      <c r="E502" s="282"/>
      <c r="F502" s="166">
        <f t="shared" si="101"/>
        <v>0</v>
      </c>
    </row>
    <row r="503" spans="1:6" ht="14.25">
      <c r="A503" s="196" t="s">
        <v>641</v>
      </c>
      <c r="B503" s="139" t="s">
        <v>722</v>
      </c>
      <c r="C503" s="192" t="s">
        <v>720</v>
      </c>
      <c r="D503" s="185">
        <v>9</v>
      </c>
      <c r="E503" s="282"/>
      <c r="F503" s="166">
        <f t="shared" si="101"/>
        <v>0</v>
      </c>
    </row>
    <row r="504" spans="1:6" ht="14.25" customHeight="1">
      <c r="A504" s="196" t="s">
        <v>642</v>
      </c>
      <c r="B504" s="139" t="s">
        <v>614</v>
      </c>
      <c r="C504" s="192" t="s">
        <v>720</v>
      </c>
      <c r="D504" s="185">
        <v>7.1</v>
      </c>
      <c r="E504" s="282"/>
      <c r="F504" s="166">
        <f t="shared" si="101"/>
        <v>0</v>
      </c>
    </row>
    <row r="505" spans="1:6" ht="15" customHeight="1">
      <c r="A505" s="196" t="s">
        <v>643</v>
      </c>
      <c r="B505" s="139" t="s">
        <v>615</v>
      </c>
      <c r="C505" s="192" t="s">
        <v>720</v>
      </c>
      <c r="D505" s="185">
        <v>7.28</v>
      </c>
      <c r="E505" s="282"/>
      <c r="F505" s="166">
        <f t="shared" si="101"/>
        <v>0</v>
      </c>
    </row>
    <row r="506" spans="1:6" ht="14.25">
      <c r="A506" s="196" t="s">
        <v>644</v>
      </c>
      <c r="B506" s="139" t="s">
        <v>616</v>
      </c>
      <c r="C506" s="192" t="s">
        <v>720</v>
      </c>
      <c r="D506" s="185">
        <v>11.4</v>
      </c>
      <c r="E506" s="282"/>
      <c r="F506" s="166">
        <f t="shared" si="101"/>
        <v>0</v>
      </c>
    </row>
    <row r="507" spans="1:6" ht="14.25">
      <c r="A507" s="196" t="s">
        <v>649</v>
      </c>
      <c r="B507" s="139" t="s">
        <v>722</v>
      </c>
      <c r="C507" s="192" t="s">
        <v>720</v>
      </c>
      <c r="D507" s="185">
        <v>17.5</v>
      </c>
      <c r="E507" s="282"/>
      <c r="F507" s="166">
        <f t="shared" si="101"/>
        <v>0</v>
      </c>
    </row>
    <row r="508" spans="1:6" ht="15.75" customHeight="1">
      <c r="A508" s="196" t="s">
        <v>650</v>
      </c>
      <c r="B508" s="139" t="s">
        <v>614</v>
      </c>
      <c r="C508" s="192" t="s">
        <v>720</v>
      </c>
      <c r="D508" s="185">
        <v>9.5500000000000007</v>
      </c>
      <c r="E508" s="282"/>
      <c r="F508" s="166">
        <f t="shared" si="101"/>
        <v>0</v>
      </c>
    </row>
    <row r="509" spans="1:6" ht="15.75" customHeight="1">
      <c r="A509" s="196" t="s">
        <v>651</v>
      </c>
      <c r="B509" s="139" t="s">
        <v>615</v>
      </c>
      <c r="C509" s="192" t="s">
        <v>720</v>
      </c>
      <c r="D509" s="185">
        <v>21</v>
      </c>
      <c r="E509" s="282"/>
      <c r="F509" s="166">
        <f t="shared" si="101"/>
        <v>0</v>
      </c>
    </row>
    <row r="510" spans="1:6" ht="15" customHeight="1">
      <c r="A510" s="196" t="s">
        <v>666</v>
      </c>
      <c r="B510" s="139" t="s">
        <v>616</v>
      </c>
      <c r="C510" s="192" t="s">
        <v>720</v>
      </c>
      <c r="D510" s="185">
        <v>3.2</v>
      </c>
      <c r="E510" s="282"/>
      <c r="F510" s="166">
        <f t="shared" si="101"/>
        <v>0</v>
      </c>
    </row>
    <row r="511" spans="1:6" ht="14.25">
      <c r="A511" s="196" t="s">
        <v>652</v>
      </c>
      <c r="B511" s="139" t="s">
        <v>722</v>
      </c>
      <c r="C511" s="192" t="s">
        <v>720</v>
      </c>
      <c r="D511" s="185">
        <v>10</v>
      </c>
      <c r="E511" s="282"/>
      <c r="F511" s="166">
        <f t="shared" si="101"/>
        <v>0</v>
      </c>
    </row>
    <row r="512" spans="1:6">
      <c r="A512" s="196"/>
      <c r="B512" s="139"/>
      <c r="C512" s="192"/>
      <c r="D512" s="185"/>
      <c r="E512" s="131"/>
      <c r="F512" s="166"/>
    </row>
    <row r="513" spans="1:6" ht="78" customHeight="1">
      <c r="A513" s="132" t="s">
        <v>755</v>
      </c>
      <c r="B513" s="139" t="s">
        <v>756</v>
      </c>
      <c r="C513" s="3"/>
      <c r="D513" s="3"/>
      <c r="E513" s="3"/>
      <c r="F513" s="37"/>
    </row>
    <row r="514" spans="1:6" ht="14.25">
      <c r="A514" s="200" t="s">
        <v>757</v>
      </c>
      <c r="B514" s="149" t="s">
        <v>2159</v>
      </c>
      <c r="C514" s="192" t="s">
        <v>720</v>
      </c>
      <c r="D514" s="185">
        <v>19.5</v>
      </c>
      <c r="E514" s="282"/>
      <c r="F514" s="166">
        <f t="shared" ref="F514" si="102">D514*E514</f>
        <v>0</v>
      </c>
    </row>
    <row r="515" spans="1:6">
      <c r="A515" s="200" t="s">
        <v>758</v>
      </c>
      <c r="B515" s="139" t="s">
        <v>647</v>
      </c>
      <c r="C515" s="180"/>
      <c r="D515" s="112"/>
      <c r="E515" s="9"/>
      <c r="F515" s="41"/>
    </row>
    <row r="516" spans="1:6" ht="25.5">
      <c r="A516" s="200"/>
      <c r="B516" s="139" t="s">
        <v>648</v>
      </c>
      <c r="C516" s="180"/>
      <c r="D516" s="112"/>
      <c r="E516" s="9"/>
      <c r="F516" s="41"/>
    </row>
    <row r="517" spans="1:6" ht="16.5" customHeight="1">
      <c r="A517" s="196" t="s">
        <v>4</v>
      </c>
      <c r="B517" s="139" t="s">
        <v>653</v>
      </c>
      <c r="C517" s="192" t="s">
        <v>720</v>
      </c>
      <c r="D517" s="185">
        <v>25.5</v>
      </c>
      <c r="E517" s="282"/>
      <c r="F517" s="166">
        <f t="shared" ref="F517:F536" si="103">D517*E517</f>
        <v>0</v>
      </c>
    </row>
    <row r="518" spans="1:6" ht="15" customHeight="1">
      <c r="A518" s="196" t="s">
        <v>5</v>
      </c>
      <c r="B518" s="139" t="s">
        <v>653</v>
      </c>
      <c r="C518" s="192" t="s">
        <v>720</v>
      </c>
      <c r="D518" s="185">
        <v>25</v>
      </c>
      <c r="E518" s="282"/>
      <c r="F518" s="166">
        <f t="shared" si="103"/>
        <v>0</v>
      </c>
    </row>
    <row r="519" spans="1:6" ht="14.25">
      <c r="A519" s="196" t="s">
        <v>6</v>
      </c>
      <c r="B519" s="139" t="s">
        <v>653</v>
      </c>
      <c r="C519" s="192" t="s">
        <v>720</v>
      </c>
      <c r="D519" s="185">
        <v>25</v>
      </c>
      <c r="E519" s="282"/>
      <c r="F519" s="166">
        <f t="shared" si="103"/>
        <v>0</v>
      </c>
    </row>
    <row r="520" spans="1:6" ht="14.25">
      <c r="A520" s="196" t="s">
        <v>7</v>
      </c>
      <c r="B520" s="139" t="s">
        <v>654</v>
      </c>
      <c r="C520" s="192" t="s">
        <v>720</v>
      </c>
      <c r="D520" s="185">
        <v>63.5</v>
      </c>
      <c r="E520" s="282"/>
      <c r="F520" s="166">
        <f t="shared" si="103"/>
        <v>0</v>
      </c>
    </row>
    <row r="521" spans="1:6" ht="18.75" customHeight="1">
      <c r="A521" s="196" t="s">
        <v>634</v>
      </c>
      <c r="B521" s="139" t="s">
        <v>655</v>
      </c>
      <c r="C521" s="192" t="s">
        <v>720</v>
      </c>
      <c r="D521" s="185">
        <v>24.5</v>
      </c>
      <c r="E521" s="282"/>
      <c r="F521" s="166">
        <f t="shared" si="103"/>
        <v>0</v>
      </c>
    </row>
    <row r="522" spans="1:6" ht="16.5" customHeight="1">
      <c r="A522" s="196" t="s">
        <v>635</v>
      </c>
      <c r="B522" s="139" t="s">
        <v>656</v>
      </c>
      <c r="C522" s="192" t="s">
        <v>720</v>
      </c>
      <c r="D522" s="185">
        <v>20.5</v>
      </c>
      <c r="E522" s="282"/>
      <c r="F522" s="166">
        <f t="shared" si="103"/>
        <v>0</v>
      </c>
    </row>
    <row r="523" spans="1:6" ht="14.25">
      <c r="A523" s="196" t="s">
        <v>636</v>
      </c>
      <c r="B523" s="139" t="s">
        <v>657</v>
      </c>
      <c r="C523" s="192" t="s">
        <v>720</v>
      </c>
      <c r="D523" s="185">
        <v>24.5</v>
      </c>
      <c r="E523" s="282"/>
      <c r="F523" s="166">
        <f t="shared" si="103"/>
        <v>0</v>
      </c>
    </row>
    <row r="524" spans="1:6" ht="14.25">
      <c r="A524" s="196" t="s">
        <v>637</v>
      </c>
      <c r="B524" s="139" t="s">
        <v>656</v>
      </c>
      <c r="C524" s="192" t="s">
        <v>720</v>
      </c>
      <c r="D524" s="185">
        <v>20.5</v>
      </c>
      <c r="E524" s="282"/>
      <c r="F524" s="166">
        <f t="shared" si="103"/>
        <v>0</v>
      </c>
    </row>
    <row r="525" spans="1:6" ht="15" customHeight="1">
      <c r="A525" s="196" t="s">
        <v>638</v>
      </c>
      <c r="B525" s="139" t="s">
        <v>628</v>
      </c>
      <c r="C525" s="192" t="s">
        <v>720</v>
      </c>
      <c r="D525" s="185">
        <v>27.7</v>
      </c>
      <c r="E525" s="282"/>
      <c r="F525" s="166">
        <f t="shared" si="103"/>
        <v>0</v>
      </c>
    </row>
    <row r="526" spans="1:6" s="119" customFormat="1" ht="15" customHeight="1">
      <c r="A526" s="196" t="s">
        <v>639</v>
      </c>
      <c r="B526" s="139" t="s">
        <v>653</v>
      </c>
      <c r="C526" s="192" t="s">
        <v>720</v>
      </c>
      <c r="D526" s="185">
        <v>25</v>
      </c>
      <c r="E526" s="282"/>
      <c r="F526" s="166">
        <f t="shared" si="103"/>
        <v>0</v>
      </c>
    </row>
    <row r="527" spans="1:6" ht="14.25">
      <c r="A527" s="196" t="s">
        <v>640</v>
      </c>
      <c r="B527" s="139" t="s">
        <v>653</v>
      </c>
      <c r="C527" s="192" t="s">
        <v>720</v>
      </c>
      <c r="D527" s="185">
        <v>25</v>
      </c>
      <c r="E527" s="282"/>
      <c r="F527" s="166">
        <f t="shared" si="103"/>
        <v>0</v>
      </c>
    </row>
    <row r="528" spans="1:6" ht="14.25">
      <c r="A528" s="196" t="s">
        <v>641</v>
      </c>
      <c r="B528" s="139" t="s">
        <v>629</v>
      </c>
      <c r="C528" s="192" t="s">
        <v>720</v>
      </c>
      <c r="D528" s="185">
        <v>9</v>
      </c>
      <c r="E528" s="282"/>
      <c r="F528" s="166">
        <f t="shared" si="103"/>
        <v>0</v>
      </c>
    </row>
    <row r="529" spans="1:7" ht="15" customHeight="1">
      <c r="A529" s="196" t="s">
        <v>642</v>
      </c>
      <c r="B529" s="139" t="s">
        <v>658</v>
      </c>
      <c r="C529" s="192" t="s">
        <v>720</v>
      </c>
      <c r="D529" s="185">
        <v>7.1</v>
      </c>
      <c r="E529" s="282"/>
      <c r="F529" s="166">
        <f t="shared" si="103"/>
        <v>0</v>
      </c>
    </row>
    <row r="530" spans="1:7" ht="15" customHeight="1">
      <c r="A530" s="196" t="s">
        <v>643</v>
      </c>
      <c r="B530" s="139" t="s">
        <v>659</v>
      </c>
      <c r="C530" s="192" t="s">
        <v>720</v>
      </c>
      <c r="D530" s="185">
        <v>7.28</v>
      </c>
      <c r="E530" s="282"/>
      <c r="F530" s="166">
        <f t="shared" si="103"/>
        <v>0</v>
      </c>
    </row>
    <row r="531" spans="1:7" ht="14.25">
      <c r="A531" s="196" t="s">
        <v>644</v>
      </c>
      <c r="B531" s="139" t="s">
        <v>660</v>
      </c>
      <c r="C531" s="192" t="s">
        <v>720</v>
      </c>
      <c r="D531" s="185">
        <v>11.4</v>
      </c>
      <c r="E531" s="282"/>
      <c r="F531" s="166">
        <f t="shared" si="103"/>
        <v>0</v>
      </c>
    </row>
    <row r="532" spans="1:7" ht="14.25">
      <c r="A532" s="196" t="s">
        <v>649</v>
      </c>
      <c r="B532" s="139" t="s">
        <v>661</v>
      </c>
      <c r="C532" s="192" t="s">
        <v>720</v>
      </c>
      <c r="D532" s="185">
        <v>17.5</v>
      </c>
      <c r="E532" s="282"/>
      <c r="F532" s="166">
        <f t="shared" si="103"/>
        <v>0</v>
      </c>
    </row>
    <row r="533" spans="1:7" ht="19.5" customHeight="1">
      <c r="A533" s="196" t="s">
        <v>650</v>
      </c>
      <c r="B533" s="139" t="s">
        <v>662</v>
      </c>
      <c r="C533" s="192" t="s">
        <v>720</v>
      </c>
      <c r="D533" s="185">
        <v>9.5500000000000007</v>
      </c>
      <c r="E533" s="282"/>
      <c r="F533" s="166">
        <f t="shared" si="103"/>
        <v>0</v>
      </c>
    </row>
    <row r="534" spans="1:7" ht="15" customHeight="1">
      <c r="A534" s="196" t="s">
        <v>651</v>
      </c>
      <c r="B534" s="139" t="s">
        <v>663</v>
      </c>
      <c r="C534" s="192" t="s">
        <v>720</v>
      </c>
      <c r="D534" s="185">
        <v>21</v>
      </c>
      <c r="E534" s="282"/>
      <c r="F534" s="166">
        <f t="shared" si="103"/>
        <v>0</v>
      </c>
    </row>
    <row r="535" spans="1:7" ht="14.25">
      <c r="A535" s="196" t="s">
        <v>666</v>
      </c>
      <c r="B535" s="139" t="s">
        <v>664</v>
      </c>
      <c r="C535" s="192" t="s">
        <v>720</v>
      </c>
      <c r="D535" s="185">
        <v>3.2</v>
      </c>
      <c r="E535" s="282"/>
      <c r="F535" s="166">
        <f t="shared" si="103"/>
        <v>0</v>
      </c>
    </row>
    <row r="536" spans="1:7" ht="14.25">
      <c r="A536" s="196" t="s">
        <v>652</v>
      </c>
      <c r="B536" s="139" t="s">
        <v>665</v>
      </c>
      <c r="C536" s="192" t="s">
        <v>720</v>
      </c>
      <c r="D536" s="185">
        <v>10</v>
      </c>
      <c r="E536" s="282"/>
      <c r="F536" s="166">
        <f t="shared" si="103"/>
        <v>0</v>
      </c>
    </row>
    <row r="537" spans="1:7">
      <c r="A537" s="196"/>
      <c r="B537" s="139"/>
      <c r="C537" s="192"/>
      <c r="D537" s="185"/>
      <c r="E537" s="131"/>
      <c r="F537" s="166"/>
    </row>
    <row r="538" spans="1:7" ht="140.25">
      <c r="A538" s="132" t="s">
        <v>759</v>
      </c>
      <c r="B538" s="149" t="s">
        <v>2160</v>
      </c>
      <c r="C538" s="192"/>
      <c r="D538" s="185"/>
      <c r="E538" s="131"/>
      <c r="F538" s="166"/>
    </row>
    <row r="539" spans="1:7" ht="14.25">
      <c r="A539" s="196"/>
      <c r="B539" s="149" t="s">
        <v>2159</v>
      </c>
      <c r="C539" s="192" t="s">
        <v>720</v>
      </c>
      <c r="D539" s="185">
        <v>19.5</v>
      </c>
      <c r="E539" s="282"/>
      <c r="F539" s="166">
        <f t="shared" ref="F539" si="104">D539*E539</f>
        <v>0</v>
      </c>
    </row>
    <row r="540" spans="1:7">
      <c r="A540" s="196"/>
      <c r="B540" s="139"/>
      <c r="C540" s="192"/>
      <c r="D540" s="185"/>
      <c r="E540" s="131"/>
      <c r="F540" s="166"/>
    </row>
    <row r="541" spans="1:7" ht="143.25" customHeight="1">
      <c r="A541" s="132" t="s">
        <v>760</v>
      </c>
      <c r="B541" s="604" t="s">
        <v>2312</v>
      </c>
      <c r="C541" s="192" t="s">
        <v>720</v>
      </c>
      <c r="D541" s="185">
        <v>450</v>
      </c>
      <c r="E541" s="282"/>
      <c r="F541" s="166">
        <f t="shared" ref="F541" si="105">D541*E541</f>
        <v>0</v>
      </c>
      <c r="G541" s="11"/>
    </row>
    <row r="542" spans="1:7" ht="13.9">
      <c r="A542" s="201"/>
      <c r="B542" s="6"/>
      <c r="C542" s="180"/>
      <c r="D542" s="112"/>
      <c r="E542" s="9"/>
      <c r="F542" s="41"/>
    </row>
    <row r="543" spans="1:7" ht="90.75" customHeight="1">
      <c r="A543" s="132" t="s">
        <v>761</v>
      </c>
      <c r="B543" s="149" t="s">
        <v>762</v>
      </c>
      <c r="C543" s="192" t="s">
        <v>720</v>
      </c>
      <c r="D543" s="185">
        <v>450</v>
      </c>
      <c r="E543" s="282"/>
      <c r="F543" s="166">
        <f t="shared" ref="F543" si="106">D543*E543</f>
        <v>0</v>
      </c>
    </row>
    <row r="544" spans="1:7" ht="13.15">
      <c r="A544" s="132"/>
      <c r="B544" s="139"/>
      <c r="C544" s="180"/>
      <c r="D544" s="112"/>
      <c r="E544" s="9"/>
      <c r="F544" s="41"/>
    </row>
    <row r="545" spans="1:6" ht="89.25">
      <c r="A545" s="132" t="s">
        <v>764</v>
      </c>
      <c r="B545" s="139" t="s">
        <v>763</v>
      </c>
      <c r="C545" s="192" t="s">
        <v>720</v>
      </c>
      <c r="D545" s="185">
        <v>450</v>
      </c>
      <c r="E545" s="282"/>
      <c r="F545" s="166">
        <f t="shared" ref="F545" si="107">D545*E545</f>
        <v>0</v>
      </c>
    </row>
    <row r="546" spans="1:6" ht="13.15">
      <c r="A546" s="132"/>
      <c r="B546" s="139"/>
      <c r="C546" s="192"/>
      <c r="D546" s="185"/>
      <c r="E546" s="131"/>
      <c r="F546" s="166"/>
    </row>
    <row r="547" spans="1:6" ht="102">
      <c r="A547" s="132" t="s">
        <v>765</v>
      </c>
      <c r="B547" s="139" t="s">
        <v>766</v>
      </c>
      <c r="C547" s="192"/>
      <c r="D547" s="185"/>
      <c r="E547" s="131"/>
      <c r="F547" s="166"/>
    </row>
    <row r="548" spans="1:6" ht="14.25">
      <c r="A548" s="196" t="s">
        <v>4</v>
      </c>
      <c r="B548" s="139" t="s">
        <v>767</v>
      </c>
      <c r="C548" s="192" t="s">
        <v>720</v>
      </c>
      <c r="D548" s="185">
        <v>19.5</v>
      </c>
      <c r="E548" s="282"/>
      <c r="F548" s="166">
        <f t="shared" ref="F548:F550" si="108">D548*E548</f>
        <v>0</v>
      </c>
    </row>
    <row r="549" spans="1:6" ht="14.25">
      <c r="A549" s="196" t="s">
        <v>5</v>
      </c>
      <c r="B549" s="139" t="s">
        <v>768</v>
      </c>
      <c r="C549" s="192" t="s">
        <v>720</v>
      </c>
      <c r="D549" s="185">
        <v>19.5</v>
      </c>
      <c r="E549" s="282"/>
      <c r="F549" s="166">
        <f t="shared" si="108"/>
        <v>0</v>
      </c>
    </row>
    <row r="550" spans="1:6" ht="14.25">
      <c r="A550" s="196" t="s">
        <v>6</v>
      </c>
      <c r="B550" s="139" t="s">
        <v>769</v>
      </c>
      <c r="C550" s="192" t="s">
        <v>720</v>
      </c>
      <c r="D550" s="185">
        <v>19.5</v>
      </c>
      <c r="E550" s="282"/>
      <c r="F550" s="166">
        <f t="shared" si="108"/>
        <v>0</v>
      </c>
    </row>
    <row r="551" spans="1:6" ht="13.15">
      <c r="A551" s="132"/>
      <c r="B551" s="139"/>
      <c r="C551" s="192"/>
      <c r="D551" s="185"/>
      <c r="E551" s="131"/>
      <c r="F551" s="166"/>
    </row>
    <row r="552" spans="1:6" ht="102">
      <c r="A552" s="132" t="s">
        <v>770</v>
      </c>
      <c r="B552" s="149" t="s">
        <v>2161</v>
      </c>
      <c r="C552" s="192" t="s">
        <v>711</v>
      </c>
      <c r="D552" s="185">
        <v>20.5</v>
      </c>
      <c r="E552" s="282"/>
      <c r="F552" s="166">
        <f t="shared" ref="F552" si="109">D552*E552</f>
        <v>0</v>
      </c>
    </row>
    <row r="553" spans="1:6" ht="13.15">
      <c r="A553" s="132"/>
      <c r="B553" s="139"/>
      <c r="C553" s="192"/>
      <c r="D553" s="185"/>
      <c r="E553" s="131"/>
      <c r="F553" s="166"/>
    </row>
    <row r="554" spans="1:6" ht="63.75">
      <c r="A554" s="132" t="s">
        <v>772</v>
      </c>
      <c r="B554" s="170" t="s">
        <v>771</v>
      </c>
      <c r="C554" s="192" t="s">
        <v>711</v>
      </c>
      <c r="D554" s="185">
        <v>20.5</v>
      </c>
      <c r="E554" s="282"/>
      <c r="F554" s="166">
        <f t="shared" ref="F554" si="110">D554*E554</f>
        <v>0</v>
      </c>
    </row>
    <row r="555" spans="1:6" ht="13.15">
      <c r="A555" s="132"/>
      <c r="B555" s="139"/>
      <c r="C555" s="192"/>
      <c r="D555" s="185"/>
      <c r="E555" s="131"/>
      <c r="F555" s="166"/>
    </row>
    <row r="556" spans="1:6" ht="204">
      <c r="A556" s="132" t="s">
        <v>773</v>
      </c>
      <c r="B556" s="139" t="s">
        <v>774</v>
      </c>
      <c r="C556" s="192" t="s">
        <v>711</v>
      </c>
      <c r="D556" s="185">
        <v>300</v>
      </c>
      <c r="E556" s="282"/>
      <c r="F556" s="166">
        <f t="shared" ref="F556" si="111">D556*E556</f>
        <v>0</v>
      </c>
    </row>
    <row r="557" spans="1:6" ht="13.15">
      <c r="A557" s="132"/>
      <c r="B557" s="139"/>
      <c r="C557" s="192"/>
      <c r="D557" s="185"/>
      <c r="E557" s="131"/>
      <c r="F557" s="166"/>
    </row>
    <row r="558" spans="1:6" ht="13.15">
      <c r="A558" s="153" t="s">
        <v>29</v>
      </c>
      <c r="B558" s="154" t="s">
        <v>775</v>
      </c>
      <c r="C558" s="155"/>
      <c r="D558" s="156"/>
      <c r="E558" s="157"/>
      <c r="F558" s="158">
        <f>SUM(F409:F556)</f>
        <v>0</v>
      </c>
    </row>
    <row r="559" spans="1:6" ht="13.15">
      <c r="A559" s="132"/>
      <c r="B559" s="139"/>
      <c r="C559" s="192"/>
      <c r="D559" s="185"/>
      <c r="E559" s="131"/>
      <c r="F559" s="166"/>
    </row>
    <row r="560" spans="1:6" ht="13.15">
      <c r="A560" s="127" t="s">
        <v>30</v>
      </c>
      <c r="B560" s="128" t="s">
        <v>112</v>
      </c>
      <c r="C560" s="129"/>
      <c r="D560" s="129"/>
      <c r="E560" s="129"/>
      <c r="F560" s="130"/>
    </row>
    <row r="561" spans="1:6" ht="13.15">
      <c r="A561" s="132"/>
      <c r="B561" s="139"/>
      <c r="C561" s="192"/>
      <c r="D561" s="185"/>
      <c r="E561" s="131"/>
      <c r="F561" s="166"/>
    </row>
    <row r="562" spans="1:6" ht="140.25">
      <c r="A562" s="132" t="s">
        <v>66</v>
      </c>
      <c r="B562" s="139" t="s">
        <v>776</v>
      </c>
      <c r="C562" s="192" t="s">
        <v>720</v>
      </c>
      <c r="D562" s="185">
        <v>270</v>
      </c>
      <c r="E562" s="282"/>
      <c r="F562" s="166">
        <f t="shared" ref="F562" si="112">D562*E562</f>
        <v>0</v>
      </c>
    </row>
    <row r="563" spans="1:6" ht="13.15">
      <c r="A563" s="132"/>
      <c r="B563" s="139"/>
      <c r="C563" s="192"/>
      <c r="D563" s="185"/>
      <c r="E563" s="131"/>
      <c r="F563" s="166"/>
    </row>
    <row r="564" spans="1:6" ht="102">
      <c r="A564" s="132" t="s">
        <v>119</v>
      </c>
      <c r="B564" s="139" t="s">
        <v>777</v>
      </c>
      <c r="C564" s="192" t="s">
        <v>720</v>
      </c>
      <c r="D564" s="185">
        <v>15</v>
      </c>
      <c r="E564" s="282"/>
      <c r="F564" s="166">
        <f t="shared" ref="F564" si="113">D564*E564</f>
        <v>0</v>
      </c>
    </row>
    <row r="565" spans="1:6" ht="13.15">
      <c r="A565" s="132"/>
      <c r="B565" s="139"/>
      <c r="C565" s="192"/>
      <c r="D565" s="185"/>
      <c r="E565" s="131"/>
      <c r="F565" s="166"/>
    </row>
    <row r="566" spans="1:6" ht="76.5">
      <c r="A566" s="132" t="s">
        <v>120</v>
      </c>
      <c r="B566" s="139" t="s">
        <v>778</v>
      </c>
      <c r="C566" s="192"/>
      <c r="D566" s="185"/>
      <c r="E566" s="131"/>
      <c r="F566" s="166"/>
    </row>
    <row r="567" spans="1:6" ht="14.25">
      <c r="A567" s="196" t="s">
        <v>4</v>
      </c>
      <c r="B567" s="139" t="s">
        <v>779</v>
      </c>
      <c r="C567" s="192" t="s">
        <v>711</v>
      </c>
      <c r="D567" s="185">
        <v>100</v>
      </c>
      <c r="E567" s="282"/>
      <c r="F567" s="166">
        <f t="shared" ref="F567:F569" si="114">D567*E567</f>
        <v>0</v>
      </c>
    </row>
    <row r="568" spans="1:6" ht="14.25">
      <c r="A568" s="196" t="s">
        <v>5</v>
      </c>
      <c r="B568" s="139" t="s">
        <v>780</v>
      </c>
      <c r="C568" s="192" t="s">
        <v>711</v>
      </c>
      <c r="D568" s="185">
        <v>50</v>
      </c>
      <c r="E568" s="282"/>
      <c r="F568" s="166">
        <f t="shared" si="114"/>
        <v>0</v>
      </c>
    </row>
    <row r="569" spans="1:6" ht="25.5">
      <c r="A569" s="196" t="s">
        <v>6</v>
      </c>
      <c r="B569" s="139" t="s">
        <v>781</v>
      </c>
      <c r="C569" s="192" t="s">
        <v>11</v>
      </c>
      <c r="D569" s="185">
        <v>50</v>
      </c>
      <c r="E569" s="282"/>
      <c r="F569" s="166">
        <f t="shared" si="114"/>
        <v>0</v>
      </c>
    </row>
    <row r="570" spans="1:6" ht="13.15">
      <c r="A570" s="132"/>
      <c r="B570" s="139"/>
      <c r="C570" s="192"/>
      <c r="D570" s="185"/>
      <c r="E570" s="131"/>
      <c r="F570" s="166"/>
    </row>
    <row r="571" spans="1:6" ht="165.75">
      <c r="A571" s="132" t="s">
        <v>121</v>
      </c>
      <c r="B571" s="139" t="s">
        <v>782</v>
      </c>
      <c r="C571" s="192"/>
      <c r="D571" s="185"/>
      <c r="E571" s="131"/>
      <c r="F571" s="166"/>
    </row>
    <row r="572" spans="1:6" ht="14.25" customHeight="1">
      <c r="A572" s="202" t="s">
        <v>4</v>
      </c>
      <c r="B572" s="203" t="s">
        <v>783</v>
      </c>
      <c r="C572" s="192" t="s">
        <v>720</v>
      </c>
      <c r="D572" s="185">
        <v>185</v>
      </c>
      <c r="E572" s="282"/>
      <c r="F572" s="166">
        <f t="shared" ref="F572" si="115">D572*E572</f>
        <v>0</v>
      </c>
    </row>
    <row r="573" spans="1:6" ht="14.25" customHeight="1">
      <c r="A573" s="202" t="s">
        <v>5</v>
      </c>
      <c r="B573" s="203" t="s">
        <v>784</v>
      </c>
      <c r="C573" s="192" t="s">
        <v>720</v>
      </c>
      <c r="D573" s="185">
        <v>135</v>
      </c>
      <c r="E573" s="282"/>
      <c r="F573" s="166">
        <f t="shared" ref="F573:F583" si="116">D573*E573</f>
        <v>0</v>
      </c>
    </row>
    <row r="574" spans="1:6" ht="14.25" customHeight="1">
      <c r="A574" s="202" t="s">
        <v>6</v>
      </c>
      <c r="B574" s="203" t="s">
        <v>785</v>
      </c>
      <c r="C574" s="192" t="s">
        <v>720</v>
      </c>
      <c r="D574" s="185">
        <v>380</v>
      </c>
      <c r="E574" s="282"/>
      <c r="F574" s="166">
        <f t="shared" si="116"/>
        <v>0</v>
      </c>
    </row>
    <row r="575" spans="1:6" ht="14.25" customHeight="1">
      <c r="A575" s="202" t="s">
        <v>7</v>
      </c>
      <c r="B575" s="203" t="s">
        <v>786</v>
      </c>
      <c r="C575" s="192" t="s">
        <v>720</v>
      </c>
      <c r="D575" s="185">
        <v>340</v>
      </c>
      <c r="E575" s="282"/>
      <c r="F575" s="166">
        <f t="shared" si="116"/>
        <v>0</v>
      </c>
    </row>
    <row r="576" spans="1:6" ht="14.25" customHeight="1">
      <c r="A576" s="202" t="s">
        <v>634</v>
      </c>
      <c r="B576" s="203" t="s">
        <v>787</v>
      </c>
      <c r="C576" s="192" t="s">
        <v>720</v>
      </c>
      <c r="D576" s="185">
        <v>320</v>
      </c>
      <c r="E576" s="282"/>
      <c r="F576" s="166">
        <f t="shared" si="116"/>
        <v>0</v>
      </c>
    </row>
    <row r="577" spans="1:6" ht="14.25" customHeight="1">
      <c r="A577" s="202" t="s">
        <v>635</v>
      </c>
      <c r="B577" s="203" t="s">
        <v>788</v>
      </c>
      <c r="C577" s="192" t="s">
        <v>720</v>
      </c>
      <c r="D577" s="185">
        <v>165</v>
      </c>
      <c r="E577" s="282"/>
      <c r="F577" s="166">
        <f t="shared" si="116"/>
        <v>0</v>
      </c>
    </row>
    <row r="578" spans="1:6" ht="14.25" customHeight="1">
      <c r="A578" s="202" t="s">
        <v>636</v>
      </c>
      <c r="B578" s="203" t="s">
        <v>789</v>
      </c>
      <c r="C578" s="192" t="s">
        <v>720</v>
      </c>
      <c r="D578" s="185">
        <v>85</v>
      </c>
      <c r="E578" s="282"/>
      <c r="F578" s="166">
        <f t="shared" si="116"/>
        <v>0</v>
      </c>
    </row>
    <row r="579" spans="1:6" ht="14.25" customHeight="1">
      <c r="A579" s="202" t="s">
        <v>637</v>
      </c>
      <c r="B579" s="203" t="s">
        <v>790</v>
      </c>
      <c r="C579" s="192" t="s">
        <v>720</v>
      </c>
      <c r="D579" s="185">
        <v>180</v>
      </c>
      <c r="E579" s="282"/>
      <c r="F579" s="166">
        <f t="shared" si="116"/>
        <v>0</v>
      </c>
    </row>
    <row r="580" spans="1:6" ht="14.25" customHeight="1">
      <c r="A580" s="202" t="s">
        <v>638</v>
      </c>
      <c r="B580" s="203" t="s">
        <v>791</v>
      </c>
      <c r="C580" s="192" t="s">
        <v>720</v>
      </c>
      <c r="D580" s="185">
        <v>440</v>
      </c>
      <c r="E580" s="282"/>
      <c r="F580" s="166">
        <f t="shared" si="116"/>
        <v>0</v>
      </c>
    </row>
    <row r="581" spans="1:6" ht="14.25" customHeight="1">
      <c r="A581" s="202" t="s">
        <v>639</v>
      </c>
      <c r="B581" s="203" t="s">
        <v>792</v>
      </c>
      <c r="C581" s="192" t="s">
        <v>720</v>
      </c>
      <c r="D581" s="185">
        <v>170</v>
      </c>
      <c r="E581" s="282"/>
      <c r="F581" s="166">
        <f t="shared" si="116"/>
        <v>0</v>
      </c>
    </row>
    <row r="582" spans="1:6" ht="14.25" customHeight="1">
      <c r="A582" s="202" t="s">
        <v>640</v>
      </c>
      <c r="B582" s="203" t="s">
        <v>793</v>
      </c>
      <c r="C582" s="192" t="s">
        <v>720</v>
      </c>
      <c r="D582" s="185">
        <v>235</v>
      </c>
      <c r="E582" s="282"/>
      <c r="F582" s="166">
        <f t="shared" si="116"/>
        <v>0</v>
      </c>
    </row>
    <row r="583" spans="1:6" ht="14.25" customHeight="1">
      <c r="A583" s="202" t="s">
        <v>641</v>
      </c>
      <c r="B583" s="203" t="s">
        <v>794</v>
      </c>
      <c r="C583" s="192" t="s">
        <v>720</v>
      </c>
      <c r="D583" s="185">
        <v>205</v>
      </c>
      <c r="E583" s="283"/>
      <c r="F583" s="41">
        <f t="shared" si="116"/>
        <v>0</v>
      </c>
    </row>
    <row r="584" spans="1:6" ht="12" customHeight="1">
      <c r="A584" s="202"/>
      <c r="B584" s="203"/>
      <c r="C584" s="180"/>
      <c r="D584" s="112"/>
      <c r="E584" s="9"/>
      <c r="F584" s="41"/>
    </row>
    <row r="585" spans="1:6" ht="140.25">
      <c r="A585" s="132" t="s">
        <v>122</v>
      </c>
      <c r="B585" s="139" t="s">
        <v>795</v>
      </c>
      <c r="C585" s="180"/>
      <c r="D585" s="112"/>
      <c r="E585" s="9"/>
      <c r="F585" s="41"/>
    </row>
    <row r="586" spans="1:6" ht="15" customHeight="1">
      <c r="A586" s="202" t="s">
        <v>4</v>
      </c>
      <c r="B586" s="203" t="s">
        <v>624</v>
      </c>
      <c r="C586" s="192" t="s">
        <v>720</v>
      </c>
      <c r="D586" s="185">
        <v>50.1</v>
      </c>
      <c r="E586" s="284"/>
      <c r="F586" s="166">
        <f t="shared" ref="F586:F589" si="117">D586*E586</f>
        <v>0</v>
      </c>
    </row>
    <row r="587" spans="1:6" ht="15" customHeight="1">
      <c r="A587" s="202" t="s">
        <v>5</v>
      </c>
      <c r="B587" s="203" t="s">
        <v>796</v>
      </c>
      <c r="C587" s="192" t="s">
        <v>720</v>
      </c>
      <c r="D587" s="185">
        <v>15.5</v>
      </c>
      <c r="E587" s="284"/>
      <c r="F587" s="166">
        <f t="shared" si="117"/>
        <v>0</v>
      </c>
    </row>
    <row r="588" spans="1:6" ht="15" customHeight="1">
      <c r="A588" s="202" t="s">
        <v>6</v>
      </c>
      <c r="B588" s="203" t="s">
        <v>626</v>
      </c>
      <c r="C588" s="192" t="s">
        <v>720</v>
      </c>
      <c r="D588" s="185">
        <v>8.6999999999999993</v>
      </c>
      <c r="E588" s="284"/>
      <c r="F588" s="166">
        <f t="shared" si="117"/>
        <v>0</v>
      </c>
    </row>
    <row r="589" spans="1:6" ht="15" customHeight="1">
      <c r="A589" s="202" t="s">
        <v>7</v>
      </c>
      <c r="B589" s="203" t="s">
        <v>630</v>
      </c>
      <c r="C589" s="192" t="s">
        <v>720</v>
      </c>
      <c r="D589" s="185">
        <v>21</v>
      </c>
      <c r="E589" s="284"/>
      <c r="F589" s="166">
        <f t="shared" si="117"/>
        <v>0</v>
      </c>
    </row>
    <row r="590" spans="1:6" ht="15" customHeight="1">
      <c r="A590" s="202"/>
      <c r="B590" s="139"/>
      <c r="C590" s="192"/>
      <c r="D590" s="185"/>
      <c r="E590" s="185"/>
      <c r="F590" s="166"/>
    </row>
    <row r="591" spans="1:6" ht="89.25">
      <c r="A591" s="132" t="s">
        <v>123</v>
      </c>
      <c r="B591" s="139" t="s">
        <v>797</v>
      </c>
      <c r="C591" s="192" t="s">
        <v>711</v>
      </c>
      <c r="D591" s="185">
        <v>100</v>
      </c>
      <c r="E591" s="284"/>
      <c r="F591" s="166">
        <f t="shared" ref="F591" si="118">D591*E591</f>
        <v>0</v>
      </c>
    </row>
    <row r="592" spans="1:6" ht="15" customHeight="1">
      <c r="A592" s="202"/>
      <c r="B592" s="139"/>
      <c r="C592" s="192"/>
      <c r="D592" s="185"/>
      <c r="E592" s="185"/>
      <c r="F592" s="166"/>
    </row>
    <row r="593" spans="1:6" ht="76.5">
      <c r="A593" s="132" t="s">
        <v>124</v>
      </c>
      <c r="B593" s="106" t="s">
        <v>798</v>
      </c>
      <c r="C593" s="192"/>
      <c r="D593" s="185"/>
      <c r="E593" s="185"/>
      <c r="F593" s="166"/>
    </row>
    <row r="594" spans="1:6" ht="15" customHeight="1">
      <c r="A594" s="202"/>
      <c r="B594" s="204" t="s">
        <v>799</v>
      </c>
      <c r="C594" s="192" t="s">
        <v>536</v>
      </c>
      <c r="D594" s="185">
        <v>80</v>
      </c>
      <c r="E594" s="284"/>
      <c r="F594" s="166">
        <f t="shared" ref="F594:F595" si="119">D594*E594</f>
        <v>0</v>
      </c>
    </row>
    <row r="595" spans="1:6" ht="15" customHeight="1">
      <c r="A595" s="202"/>
      <c r="B595" s="204" t="s">
        <v>800</v>
      </c>
      <c r="C595" s="192" t="s">
        <v>536</v>
      </c>
      <c r="D595" s="185">
        <v>80</v>
      </c>
      <c r="E595" s="284"/>
      <c r="F595" s="166">
        <f t="shared" si="119"/>
        <v>0</v>
      </c>
    </row>
    <row r="596" spans="1:6" ht="15" customHeight="1">
      <c r="A596" s="202"/>
      <c r="B596" s="139"/>
      <c r="C596" s="192"/>
      <c r="D596" s="185"/>
      <c r="E596" s="185"/>
      <c r="F596" s="166"/>
    </row>
    <row r="597" spans="1:6" ht="51">
      <c r="A597" s="132" t="s">
        <v>801</v>
      </c>
      <c r="B597" s="106" t="s">
        <v>802</v>
      </c>
      <c r="C597" s="192"/>
      <c r="D597" s="185"/>
      <c r="E597" s="185"/>
      <c r="F597" s="166"/>
    </row>
    <row r="598" spans="1:6" ht="15" customHeight="1">
      <c r="A598" s="202"/>
      <c r="B598" s="204" t="s">
        <v>799</v>
      </c>
      <c r="C598" s="192" t="s">
        <v>536</v>
      </c>
      <c r="D598" s="185">
        <v>40</v>
      </c>
      <c r="E598" s="284"/>
      <c r="F598" s="166">
        <f t="shared" ref="F598:F599" si="120">D598*E598</f>
        <v>0</v>
      </c>
    </row>
    <row r="599" spans="1:6" ht="15" customHeight="1">
      <c r="A599" s="202"/>
      <c r="B599" s="204" t="s">
        <v>800</v>
      </c>
      <c r="C599" s="192" t="s">
        <v>536</v>
      </c>
      <c r="D599" s="185">
        <v>40</v>
      </c>
      <c r="E599" s="284"/>
      <c r="F599" s="166">
        <f t="shared" si="120"/>
        <v>0</v>
      </c>
    </row>
    <row r="600" spans="1:6" ht="15" customHeight="1">
      <c r="A600" s="202"/>
      <c r="B600" s="204"/>
      <c r="C600" s="192"/>
      <c r="D600" s="185"/>
      <c r="E600" s="185"/>
      <c r="F600" s="166"/>
    </row>
    <row r="601" spans="1:6" ht="142.5" customHeight="1">
      <c r="A601" s="132" t="s">
        <v>803</v>
      </c>
      <c r="B601" s="149" t="s">
        <v>804</v>
      </c>
      <c r="C601" s="192" t="s">
        <v>720</v>
      </c>
      <c r="D601" s="185">
        <v>5</v>
      </c>
      <c r="E601" s="284"/>
      <c r="F601" s="166">
        <f t="shared" ref="F601" si="121">D601*E601</f>
        <v>0</v>
      </c>
    </row>
    <row r="602" spans="1:6" ht="15" customHeight="1">
      <c r="A602" s="202"/>
      <c r="B602" s="204"/>
      <c r="C602" s="192"/>
      <c r="D602" s="185"/>
      <c r="E602" s="185"/>
      <c r="F602" s="166"/>
    </row>
    <row r="603" spans="1:6" ht="15" customHeight="1">
      <c r="A603" s="153" t="s">
        <v>30</v>
      </c>
      <c r="B603" s="154" t="s">
        <v>805</v>
      </c>
      <c r="C603" s="155"/>
      <c r="D603" s="156"/>
      <c r="E603" s="157"/>
      <c r="F603" s="158">
        <f>SUM(F562:F601)</f>
        <v>0</v>
      </c>
    </row>
    <row r="604" spans="1:6" ht="15" customHeight="1">
      <c r="A604" s="202"/>
      <c r="B604" s="204"/>
      <c r="C604" s="192"/>
      <c r="D604" s="185"/>
      <c r="E604" s="185"/>
      <c r="F604" s="166"/>
    </row>
    <row r="605" spans="1:6" ht="15" customHeight="1">
      <c r="A605" s="127" t="s">
        <v>806</v>
      </c>
      <c r="B605" s="128" t="s">
        <v>807</v>
      </c>
      <c r="C605" s="129"/>
      <c r="D605" s="129"/>
      <c r="E605" s="129"/>
      <c r="F605" s="130"/>
    </row>
    <row r="606" spans="1:6" ht="15" customHeight="1">
      <c r="A606" s="202"/>
      <c r="B606" s="204"/>
      <c r="C606" s="192"/>
      <c r="D606" s="185"/>
      <c r="E606" s="185"/>
      <c r="F606" s="166"/>
    </row>
    <row r="607" spans="1:6" ht="15" customHeight="1">
      <c r="A607" s="132" t="s">
        <v>808</v>
      </c>
      <c r="B607" s="139" t="s">
        <v>809</v>
      </c>
      <c r="C607" s="192"/>
      <c r="D607" s="185"/>
      <c r="E607" s="185"/>
      <c r="F607" s="166"/>
    </row>
    <row r="608" spans="1:6" ht="117.75" customHeight="1">
      <c r="A608" s="202"/>
      <c r="B608" s="588" t="s">
        <v>810</v>
      </c>
      <c r="C608" s="192"/>
      <c r="D608" s="185"/>
      <c r="E608" s="185"/>
      <c r="F608" s="166"/>
    </row>
    <row r="609" spans="1:7" ht="15" customHeight="1">
      <c r="A609" s="206" t="s">
        <v>4</v>
      </c>
      <c r="B609" s="207" t="s">
        <v>811</v>
      </c>
      <c r="C609" s="192" t="s">
        <v>720</v>
      </c>
      <c r="D609" s="185">
        <v>65</v>
      </c>
      <c r="E609" s="284"/>
      <c r="F609" s="166">
        <f t="shared" ref="F609" si="122">D609*E609</f>
        <v>0</v>
      </c>
    </row>
    <row r="610" spans="1:7" ht="15" customHeight="1">
      <c r="A610" s="206" t="s">
        <v>5</v>
      </c>
      <c r="B610" s="207" t="s">
        <v>812</v>
      </c>
      <c r="C610" s="192" t="s">
        <v>720</v>
      </c>
      <c r="D610" s="185">
        <v>75</v>
      </c>
      <c r="E610" s="284"/>
      <c r="F610" s="166">
        <f t="shared" ref="F610" si="123">D610*E610</f>
        <v>0</v>
      </c>
    </row>
    <row r="611" spans="1:7" ht="15" customHeight="1">
      <c r="A611" s="202"/>
      <c r="B611" s="204"/>
      <c r="C611" s="192"/>
      <c r="D611" s="185"/>
      <c r="E611" s="185"/>
      <c r="F611" s="166"/>
    </row>
    <row r="612" spans="1:7" ht="15" customHeight="1">
      <c r="A612" s="132" t="s">
        <v>813</v>
      </c>
      <c r="B612" s="139" t="s">
        <v>814</v>
      </c>
      <c r="C612" s="192"/>
      <c r="D612" s="185"/>
      <c r="E612" s="185"/>
      <c r="F612" s="166"/>
    </row>
    <row r="613" spans="1:7" ht="105" customHeight="1">
      <c r="A613" s="202"/>
      <c r="B613" s="588" t="s">
        <v>815</v>
      </c>
      <c r="C613" s="192"/>
      <c r="D613" s="185"/>
      <c r="E613" s="185"/>
      <c r="F613" s="166"/>
    </row>
    <row r="614" spans="1:7" ht="15" customHeight="1">
      <c r="A614" s="206" t="s">
        <v>4</v>
      </c>
      <c r="B614" s="207" t="s">
        <v>816</v>
      </c>
      <c r="C614" s="192" t="s">
        <v>720</v>
      </c>
      <c r="D614" s="185">
        <v>48.5</v>
      </c>
      <c r="E614" s="284"/>
      <c r="F614" s="166">
        <f t="shared" ref="F614:F615" si="124">D614*E614</f>
        <v>0</v>
      </c>
    </row>
    <row r="615" spans="1:7" ht="15" customHeight="1">
      <c r="A615" s="206" t="s">
        <v>5</v>
      </c>
      <c r="B615" s="207" t="s">
        <v>817</v>
      </c>
      <c r="C615" s="192" t="s">
        <v>720</v>
      </c>
      <c r="D615" s="185">
        <v>30</v>
      </c>
      <c r="E615" s="284"/>
      <c r="F615" s="166">
        <f t="shared" si="124"/>
        <v>0</v>
      </c>
    </row>
    <row r="616" spans="1:7" ht="15" customHeight="1">
      <c r="A616" s="206"/>
      <c r="B616" s="207"/>
      <c r="C616" s="192"/>
      <c r="D616" s="185"/>
      <c r="E616" s="185"/>
      <c r="F616" s="166"/>
    </row>
    <row r="617" spans="1:7" ht="15" customHeight="1">
      <c r="A617" s="132" t="s">
        <v>818</v>
      </c>
      <c r="B617" s="139" t="s">
        <v>819</v>
      </c>
      <c r="C617" s="192"/>
      <c r="D617" s="185"/>
      <c r="E617" s="185"/>
      <c r="F617" s="166"/>
    </row>
    <row r="618" spans="1:7" ht="92.25" customHeight="1">
      <c r="A618" s="206"/>
      <c r="B618" s="205" t="s">
        <v>820</v>
      </c>
      <c r="C618" s="192"/>
      <c r="D618" s="185"/>
      <c r="E618" s="185"/>
      <c r="F618" s="166"/>
    </row>
    <row r="619" spans="1:7" ht="14.25">
      <c r="A619" s="206"/>
      <c r="B619" s="207" t="s">
        <v>821</v>
      </c>
      <c r="C619" s="192" t="s">
        <v>720</v>
      </c>
      <c r="D619" s="185">
        <v>220</v>
      </c>
      <c r="E619" s="284"/>
      <c r="F619" s="166">
        <f t="shared" ref="F619" si="125">D619*E619</f>
        <v>0</v>
      </c>
    </row>
    <row r="620" spans="1:7" ht="15" customHeight="1">
      <c r="A620" s="206"/>
      <c r="B620" s="207"/>
      <c r="C620" s="192"/>
      <c r="D620" s="185"/>
      <c r="E620" s="185"/>
      <c r="F620" s="166"/>
    </row>
    <row r="621" spans="1:7" ht="15" customHeight="1">
      <c r="A621" s="132" t="s">
        <v>825</v>
      </c>
      <c r="B621" s="139" t="s">
        <v>822</v>
      </c>
      <c r="C621" s="192"/>
      <c r="D621" s="185"/>
      <c r="E621" s="185"/>
      <c r="F621" s="166"/>
    </row>
    <row r="622" spans="1:7" ht="63.75">
      <c r="A622" s="206"/>
      <c r="B622" s="208" t="s">
        <v>823</v>
      </c>
      <c r="C622" s="192"/>
      <c r="D622" s="185"/>
      <c r="E622" s="185"/>
      <c r="F622" s="166"/>
    </row>
    <row r="623" spans="1:7" ht="15" customHeight="1">
      <c r="A623" s="206" t="s">
        <v>4</v>
      </c>
      <c r="B623" s="605" t="s">
        <v>2313</v>
      </c>
      <c r="C623" s="192" t="s">
        <v>11</v>
      </c>
      <c r="D623" s="185">
        <v>50</v>
      </c>
      <c r="E623" s="284"/>
      <c r="F623" s="166">
        <f t="shared" ref="F623:F624" si="126">D623*E623</f>
        <v>0</v>
      </c>
      <c r="G623" s="11"/>
    </row>
    <row r="624" spans="1:7" ht="15" customHeight="1">
      <c r="A624" s="206" t="s">
        <v>5</v>
      </c>
      <c r="B624" s="208" t="s">
        <v>824</v>
      </c>
      <c r="C624" s="192" t="s">
        <v>11</v>
      </c>
      <c r="D624" s="185">
        <v>50</v>
      </c>
      <c r="E624" s="284"/>
      <c r="F624" s="166">
        <f t="shared" si="126"/>
        <v>0</v>
      </c>
    </row>
    <row r="625" spans="1:7" ht="11.25" customHeight="1">
      <c r="A625" s="206"/>
      <c r="B625" s="207"/>
      <c r="C625" s="192"/>
      <c r="D625" s="185"/>
      <c r="E625" s="185"/>
      <c r="F625" s="166"/>
    </row>
    <row r="626" spans="1:7" ht="15" customHeight="1">
      <c r="A626" s="132" t="s">
        <v>826</v>
      </c>
      <c r="B626" s="139" t="s">
        <v>827</v>
      </c>
      <c r="C626" s="192"/>
      <c r="D626" s="185"/>
      <c r="E626" s="185"/>
      <c r="F626" s="166"/>
    </row>
    <row r="627" spans="1:7" ht="25.5">
      <c r="A627" s="206"/>
      <c r="B627" s="209" t="s">
        <v>828</v>
      </c>
      <c r="C627" s="192"/>
      <c r="D627" s="185"/>
      <c r="E627" s="185"/>
      <c r="F627" s="166"/>
    </row>
    <row r="628" spans="1:7" ht="15" customHeight="1">
      <c r="A628" s="206"/>
      <c r="B628" s="210" t="s">
        <v>829</v>
      </c>
      <c r="C628" s="192"/>
      <c r="D628" s="185"/>
      <c r="E628" s="185"/>
      <c r="F628" s="166"/>
    </row>
    <row r="629" spans="1:7" ht="15" customHeight="1">
      <c r="A629" s="206"/>
      <c r="B629" s="211" t="s">
        <v>830</v>
      </c>
      <c r="C629" s="192"/>
      <c r="D629" s="185"/>
      <c r="E629" s="185"/>
      <c r="F629" s="166"/>
    </row>
    <row r="630" spans="1:7">
      <c r="A630" s="206"/>
      <c r="B630" s="212" t="s">
        <v>831</v>
      </c>
      <c r="C630" s="192"/>
      <c r="D630" s="185"/>
      <c r="E630" s="185"/>
      <c r="F630" s="166"/>
    </row>
    <row r="631" spans="1:7" ht="25.5">
      <c r="A631" s="206"/>
      <c r="B631" s="211" t="s">
        <v>832</v>
      </c>
      <c r="C631" s="192"/>
      <c r="D631" s="185"/>
      <c r="E631" s="185"/>
      <c r="F631" s="166"/>
    </row>
    <row r="632" spans="1:7" ht="51">
      <c r="A632" s="202"/>
      <c r="B632" s="210" t="s">
        <v>833</v>
      </c>
      <c r="C632" s="192"/>
      <c r="D632" s="185"/>
      <c r="E632" s="185"/>
      <c r="F632" s="166"/>
    </row>
    <row r="633" spans="1:7" ht="15" customHeight="1">
      <c r="A633" s="202"/>
      <c r="B633" s="210" t="s">
        <v>834</v>
      </c>
      <c r="C633" s="192"/>
      <c r="D633" s="185"/>
      <c r="E633" s="185"/>
      <c r="F633" s="166"/>
    </row>
    <row r="634" spans="1:7" ht="15" customHeight="1">
      <c r="A634" s="202"/>
      <c r="B634" s="210" t="s">
        <v>835</v>
      </c>
      <c r="C634" s="192"/>
      <c r="D634" s="185"/>
      <c r="E634" s="185"/>
      <c r="F634" s="166"/>
    </row>
    <row r="635" spans="1:7" ht="15" customHeight="1">
      <c r="A635" s="202"/>
      <c r="B635" s="213" t="s">
        <v>836</v>
      </c>
      <c r="C635" s="192" t="s">
        <v>720</v>
      </c>
      <c r="D635" s="185">
        <v>20</v>
      </c>
      <c r="E635" s="284"/>
      <c r="F635" s="166">
        <f t="shared" ref="F635" si="127">D635*E635</f>
        <v>0</v>
      </c>
    </row>
    <row r="636" spans="1:7" ht="15" customHeight="1">
      <c r="A636" s="202"/>
      <c r="B636" s="213"/>
      <c r="C636" s="192"/>
      <c r="D636" s="185"/>
      <c r="E636" s="185"/>
      <c r="F636" s="166"/>
    </row>
    <row r="637" spans="1:7" ht="15" customHeight="1">
      <c r="A637" s="132" t="s">
        <v>837</v>
      </c>
      <c r="B637" s="149" t="s">
        <v>838</v>
      </c>
      <c r="C637" s="192"/>
      <c r="D637" s="185"/>
      <c r="E637" s="185"/>
      <c r="F637" s="166"/>
    </row>
    <row r="638" spans="1:7" ht="195" customHeight="1">
      <c r="A638" s="202"/>
      <c r="B638" s="606" t="s">
        <v>2314</v>
      </c>
      <c r="C638" s="192"/>
      <c r="D638" s="185"/>
      <c r="E638" s="185"/>
      <c r="F638" s="166"/>
      <c r="G638" s="11"/>
    </row>
    <row r="639" spans="1:7">
      <c r="A639" s="202"/>
      <c r="B639" s="204" t="s">
        <v>839</v>
      </c>
      <c r="C639" s="192"/>
      <c r="D639" s="185"/>
      <c r="E639" s="185"/>
      <c r="F639" s="166"/>
    </row>
    <row r="640" spans="1:7" ht="66.75" customHeight="1">
      <c r="A640" s="202"/>
      <c r="B640" s="204" t="s">
        <v>840</v>
      </c>
      <c r="C640" s="192"/>
      <c r="D640" s="185"/>
      <c r="E640" s="185"/>
      <c r="F640" s="166"/>
    </row>
    <row r="641" spans="1:6">
      <c r="A641" s="202"/>
      <c r="B641" s="204"/>
      <c r="C641" s="192"/>
      <c r="D641" s="185"/>
      <c r="E641" s="185"/>
      <c r="F641" s="166"/>
    </row>
    <row r="642" spans="1:6" ht="15" customHeight="1">
      <c r="A642" s="182" t="s">
        <v>841</v>
      </c>
      <c r="B642" s="149" t="s">
        <v>842</v>
      </c>
      <c r="C642" s="192"/>
      <c r="D642" s="185"/>
      <c r="E642" s="185"/>
      <c r="F642" s="166"/>
    </row>
    <row r="643" spans="1:6" ht="15" customHeight="1">
      <c r="A643" s="206" t="s">
        <v>4</v>
      </c>
      <c r="B643" s="139" t="s">
        <v>633</v>
      </c>
      <c r="C643" s="192" t="s">
        <v>720</v>
      </c>
      <c r="D643" s="185">
        <v>124</v>
      </c>
      <c r="E643" s="284"/>
      <c r="F643" s="166">
        <f t="shared" ref="F643" si="128">D643*E643</f>
        <v>0</v>
      </c>
    </row>
    <row r="644" spans="1:6" ht="15" customHeight="1">
      <c r="A644" s="206" t="s">
        <v>5</v>
      </c>
      <c r="B644" s="139" t="s">
        <v>621</v>
      </c>
      <c r="C644" s="192" t="s">
        <v>720</v>
      </c>
      <c r="D644" s="185">
        <v>48</v>
      </c>
      <c r="E644" s="284"/>
      <c r="F644" s="166">
        <f t="shared" ref="F644:F655" si="129">D644*E644</f>
        <v>0</v>
      </c>
    </row>
    <row r="645" spans="1:6" ht="15" customHeight="1">
      <c r="A645" s="206" t="s">
        <v>6</v>
      </c>
      <c r="B645" s="139" t="s">
        <v>622</v>
      </c>
      <c r="C645" s="192" t="s">
        <v>720</v>
      </c>
      <c r="D645" s="185">
        <v>30</v>
      </c>
      <c r="E645" s="284"/>
      <c r="F645" s="166">
        <f t="shared" si="129"/>
        <v>0</v>
      </c>
    </row>
    <row r="646" spans="1:6" ht="15" customHeight="1">
      <c r="A646" s="206" t="s">
        <v>7</v>
      </c>
      <c r="B646" s="139" t="s">
        <v>623</v>
      </c>
      <c r="C646" s="192" t="s">
        <v>720</v>
      </c>
      <c r="D646" s="185">
        <v>17</v>
      </c>
      <c r="E646" s="284"/>
      <c r="F646" s="166">
        <f t="shared" si="129"/>
        <v>0</v>
      </c>
    </row>
    <row r="647" spans="1:6" ht="15" customHeight="1">
      <c r="A647" s="206" t="s">
        <v>634</v>
      </c>
      <c r="B647" s="139" t="s">
        <v>627</v>
      </c>
      <c r="C647" s="192" t="s">
        <v>720</v>
      </c>
      <c r="D647" s="185">
        <v>14.5</v>
      </c>
      <c r="E647" s="284"/>
      <c r="F647" s="166">
        <f t="shared" si="129"/>
        <v>0</v>
      </c>
    </row>
    <row r="648" spans="1:6" ht="15" customHeight="1">
      <c r="A648" s="206" t="s">
        <v>635</v>
      </c>
      <c r="B648" s="139" t="s">
        <v>628</v>
      </c>
      <c r="C648" s="192" t="s">
        <v>720</v>
      </c>
      <c r="D648" s="185">
        <v>15.3</v>
      </c>
      <c r="E648" s="284"/>
      <c r="F648" s="166">
        <f t="shared" si="129"/>
        <v>0</v>
      </c>
    </row>
    <row r="649" spans="1:6" ht="15" customHeight="1">
      <c r="A649" s="206" t="s">
        <v>636</v>
      </c>
      <c r="B649" s="139" t="s">
        <v>629</v>
      </c>
      <c r="C649" s="192" t="s">
        <v>720</v>
      </c>
      <c r="D649" s="185">
        <v>17</v>
      </c>
      <c r="E649" s="284"/>
      <c r="F649" s="166">
        <f t="shared" si="129"/>
        <v>0</v>
      </c>
    </row>
    <row r="650" spans="1:6" ht="15" customHeight="1">
      <c r="A650" s="206" t="s">
        <v>637</v>
      </c>
      <c r="B650" s="139" t="s">
        <v>631</v>
      </c>
      <c r="C650" s="192" t="s">
        <v>720</v>
      </c>
      <c r="D650" s="185">
        <v>12</v>
      </c>
      <c r="E650" s="284"/>
      <c r="F650" s="166">
        <f t="shared" si="129"/>
        <v>0</v>
      </c>
    </row>
    <row r="651" spans="1:6" ht="15" customHeight="1">
      <c r="A651" s="206" t="s">
        <v>638</v>
      </c>
      <c r="B651" s="139" t="s">
        <v>623</v>
      </c>
      <c r="C651" s="192" t="s">
        <v>720</v>
      </c>
      <c r="D651" s="185">
        <v>17</v>
      </c>
      <c r="E651" s="284"/>
      <c r="F651" s="166">
        <f t="shared" si="129"/>
        <v>0</v>
      </c>
    </row>
    <row r="652" spans="1:6" ht="15" customHeight="1">
      <c r="A652" s="206" t="s">
        <v>639</v>
      </c>
      <c r="B652" s="139" t="s">
        <v>622</v>
      </c>
      <c r="C652" s="192" t="s">
        <v>720</v>
      </c>
      <c r="D652" s="185">
        <v>30</v>
      </c>
      <c r="E652" s="284"/>
      <c r="F652" s="166">
        <f t="shared" si="129"/>
        <v>0</v>
      </c>
    </row>
    <row r="653" spans="1:6" ht="15" customHeight="1">
      <c r="A653" s="206" t="s">
        <v>640</v>
      </c>
      <c r="B653" s="139" t="s">
        <v>614</v>
      </c>
      <c r="C653" s="192" t="s">
        <v>720</v>
      </c>
      <c r="D653" s="185">
        <v>23.5</v>
      </c>
      <c r="E653" s="284"/>
      <c r="F653" s="166">
        <f t="shared" si="129"/>
        <v>0</v>
      </c>
    </row>
    <row r="654" spans="1:6" ht="15" customHeight="1">
      <c r="A654" s="206" t="s">
        <v>641</v>
      </c>
      <c r="B654" s="139" t="s">
        <v>615</v>
      </c>
      <c r="C654" s="192" t="s">
        <v>720</v>
      </c>
      <c r="D654" s="185">
        <v>23.5</v>
      </c>
      <c r="E654" s="284"/>
      <c r="F654" s="166">
        <f t="shared" si="129"/>
        <v>0</v>
      </c>
    </row>
    <row r="655" spans="1:6" ht="15" customHeight="1">
      <c r="A655" s="206" t="s">
        <v>642</v>
      </c>
      <c r="B655" s="139" t="s">
        <v>616</v>
      </c>
      <c r="C655" s="192" t="s">
        <v>720</v>
      </c>
      <c r="D655" s="185">
        <v>22.5</v>
      </c>
      <c r="E655" s="284"/>
      <c r="F655" s="166">
        <f t="shared" si="129"/>
        <v>0</v>
      </c>
    </row>
    <row r="656" spans="1:6" ht="10.5" customHeight="1">
      <c r="A656" s="206"/>
      <c r="B656" s="139"/>
      <c r="C656" s="192"/>
      <c r="D656" s="185"/>
      <c r="E656" s="185"/>
      <c r="F656" s="166"/>
    </row>
    <row r="657" spans="1:6" ht="15" customHeight="1">
      <c r="A657" s="182" t="s">
        <v>841</v>
      </c>
      <c r="B657" s="149" t="s">
        <v>842</v>
      </c>
      <c r="C657" s="192"/>
      <c r="D657" s="185"/>
      <c r="E657" s="185"/>
      <c r="F657" s="166"/>
    </row>
    <row r="658" spans="1:6" ht="15" customHeight="1">
      <c r="A658" s="206" t="s">
        <v>4</v>
      </c>
      <c r="B658" s="139" t="s">
        <v>653</v>
      </c>
      <c r="C658" s="192" t="s">
        <v>720</v>
      </c>
      <c r="D658" s="185">
        <v>25.5</v>
      </c>
      <c r="E658" s="284"/>
      <c r="F658" s="166">
        <f t="shared" ref="F658:F677" si="130">D658*E658</f>
        <v>0</v>
      </c>
    </row>
    <row r="659" spans="1:6" ht="15" customHeight="1">
      <c r="A659" s="206" t="s">
        <v>5</v>
      </c>
      <c r="B659" s="139" t="s">
        <v>653</v>
      </c>
      <c r="C659" s="192" t="s">
        <v>720</v>
      </c>
      <c r="D659" s="185">
        <v>25</v>
      </c>
      <c r="E659" s="284"/>
      <c r="F659" s="166">
        <f t="shared" si="130"/>
        <v>0</v>
      </c>
    </row>
    <row r="660" spans="1:6" ht="15" customHeight="1">
      <c r="A660" s="206" t="s">
        <v>6</v>
      </c>
      <c r="B660" s="139" t="s">
        <v>653</v>
      </c>
      <c r="C660" s="192" t="s">
        <v>720</v>
      </c>
      <c r="D660" s="185">
        <v>25</v>
      </c>
      <c r="E660" s="284"/>
      <c r="F660" s="166">
        <f t="shared" si="130"/>
        <v>0</v>
      </c>
    </row>
    <row r="661" spans="1:6" ht="15" customHeight="1">
      <c r="A661" s="206" t="s">
        <v>7</v>
      </c>
      <c r="B661" s="139" t="s">
        <v>843</v>
      </c>
      <c r="C661" s="192" t="s">
        <v>720</v>
      </c>
      <c r="D661" s="185">
        <v>63.5</v>
      </c>
      <c r="E661" s="284"/>
      <c r="F661" s="166">
        <f t="shared" si="130"/>
        <v>0</v>
      </c>
    </row>
    <row r="662" spans="1:6" ht="15" customHeight="1">
      <c r="A662" s="206" t="s">
        <v>634</v>
      </c>
      <c r="B662" s="139" t="s">
        <v>655</v>
      </c>
      <c r="C662" s="192" t="s">
        <v>720</v>
      </c>
      <c r="D662" s="185">
        <v>24.5</v>
      </c>
      <c r="E662" s="284"/>
      <c r="F662" s="166">
        <f t="shared" si="130"/>
        <v>0</v>
      </c>
    </row>
    <row r="663" spans="1:6" ht="15" customHeight="1">
      <c r="A663" s="206" t="s">
        <v>635</v>
      </c>
      <c r="B663" s="139" t="s">
        <v>656</v>
      </c>
      <c r="C663" s="192" t="s">
        <v>720</v>
      </c>
      <c r="D663" s="185">
        <v>20.5</v>
      </c>
      <c r="E663" s="284"/>
      <c r="F663" s="166">
        <f t="shared" si="130"/>
        <v>0</v>
      </c>
    </row>
    <row r="664" spans="1:6" ht="15" customHeight="1">
      <c r="A664" s="206" t="s">
        <v>636</v>
      </c>
      <c r="B664" s="139" t="s">
        <v>657</v>
      </c>
      <c r="C664" s="192" t="s">
        <v>720</v>
      </c>
      <c r="D664" s="185">
        <v>24.5</v>
      </c>
      <c r="E664" s="284"/>
      <c r="F664" s="166">
        <f t="shared" si="130"/>
        <v>0</v>
      </c>
    </row>
    <row r="665" spans="1:6" ht="15" customHeight="1">
      <c r="A665" s="206" t="s">
        <v>637</v>
      </c>
      <c r="B665" s="139" t="s">
        <v>656</v>
      </c>
      <c r="C665" s="192" t="s">
        <v>720</v>
      </c>
      <c r="D665" s="185">
        <v>20.5</v>
      </c>
      <c r="E665" s="284"/>
      <c r="F665" s="166">
        <f t="shared" si="130"/>
        <v>0</v>
      </c>
    </row>
    <row r="666" spans="1:6" ht="15" customHeight="1">
      <c r="A666" s="206" t="s">
        <v>638</v>
      </c>
      <c r="B666" s="139" t="s">
        <v>628</v>
      </c>
      <c r="C666" s="192" t="s">
        <v>720</v>
      </c>
      <c r="D666" s="185">
        <v>27.7</v>
      </c>
      <c r="E666" s="284"/>
      <c r="F666" s="166">
        <f t="shared" si="130"/>
        <v>0</v>
      </c>
    </row>
    <row r="667" spans="1:6" ht="15" customHeight="1">
      <c r="A667" s="206" t="s">
        <v>639</v>
      </c>
      <c r="B667" s="139" t="s">
        <v>653</v>
      </c>
      <c r="C667" s="192" t="s">
        <v>720</v>
      </c>
      <c r="D667" s="185">
        <v>25</v>
      </c>
      <c r="E667" s="284"/>
      <c r="F667" s="166">
        <f t="shared" si="130"/>
        <v>0</v>
      </c>
    </row>
    <row r="668" spans="1:6" ht="15" customHeight="1">
      <c r="A668" s="206" t="s">
        <v>640</v>
      </c>
      <c r="B668" s="139" t="s">
        <v>653</v>
      </c>
      <c r="C668" s="192" t="s">
        <v>720</v>
      </c>
      <c r="D668" s="185">
        <v>25</v>
      </c>
      <c r="E668" s="284"/>
      <c r="F668" s="166">
        <f t="shared" si="130"/>
        <v>0</v>
      </c>
    </row>
    <row r="669" spans="1:6" ht="15" customHeight="1">
      <c r="A669" s="206" t="s">
        <v>641</v>
      </c>
      <c r="B669" s="139" t="s">
        <v>629</v>
      </c>
      <c r="C669" s="192" t="s">
        <v>720</v>
      </c>
      <c r="D669" s="185">
        <v>9</v>
      </c>
      <c r="E669" s="284"/>
      <c r="F669" s="166">
        <f t="shared" si="130"/>
        <v>0</v>
      </c>
    </row>
    <row r="670" spans="1:6" ht="15" customHeight="1">
      <c r="A670" s="206" t="s">
        <v>642</v>
      </c>
      <c r="B670" s="139" t="s">
        <v>658</v>
      </c>
      <c r="C670" s="192" t="s">
        <v>720</v>
      </c>
      <c r="D670" s="185">
        <v>7.1</v>
      </c>
      <c r="E670" s="284"/>
      <c r="F670" s="166">
        <f t="shared" si="130"/>
        <v>0</v>
      </c>
    </row>
    <row r="671" spans="1:6" ht="15" customHeight="1">
      <c r="A671" s="214" t="s">
        <v>643</v>
      </c>
      <c r="B671" s="139" t="s">
        <v>659</v>
      </c>
      <c r="C671" s="192" t="s">
        <v>720</v>
      </c>
      <c r="D671" s="185">
        <v>7.28</v>
      </c>
      <c r="E671" s="284"/>
      <c r="F671" s="166">
        <f t="shared" si="130"/>
        <v>0</v>
      </c>
    </row>
    <row r="672" spans="1:6" ht="15" customHeight="1">
      <c r="A672" s="214" t="s">
        <v>644</v>
      </c>
      <c r="B672" s="139" t="s">
        <v>660</v>
      </c>
      <c r="C672" s="192" t="s">
        <v>720</v>
      </c>
      <c r="D672" s="185">
        <v>11.4</v>
      </c>
      <c r="E672" s="284"/>
      <c r="F672" s="166">
        <f t="shared" si="130"/>
        <v>0</v>
      </c>
    </row>
    <row r="673" spans="1:6" ht="15" customHeight="1">
      <c r="A673" s="214" t="s">
        <v>649</v>
      </c>
      <c r="B673" s="139" t="s">
        <v>661</v>
      </c>
      <c r="C673" s="192" t="s">
        <v>720</v>
      </c>
      <c r="D673" s="185">
        <v>17.5</v>
      </c>
      <c r="E673" s="284"/>
      <c r="F673" s="166">
        <f t="shared" si="130"/>
        <v>0</v>
      </c>
    </row>
    <row r="674" spans="1:6" ht="15" customHeight="1">
      <c r="A674" s="214" t="s">
        <v>650</v>
      </c>
      <c r="B674" s="139" t="s">
        <v>662</v>
      </c>
      <c r="C674" s="192" t="s">
        <v>720</v>
      </c>
      <c r="D674" s="185">
        <v>9.5500000000000007</v>
      </c>
      <c r="E674" s="284"/>
      <c r="F674" s="166">
        <f t="shared" si="130"/>
        <v>0</v>
      </c>
    </row>
    <row r="675" spans="1:6" ht="15" customHeight="1">
      <c r="A675" s="214" t="s">
        <v>651</v>
      </c>
      <c r="B675" s="139" t="s">
        <v>663</v>
      </c>
      <c r="C675" s="192" t="s">
        <v>720</v>
      </c>
      <c r="D675" s="185">
        <v>21</v>
      </c>
      <c r="E675" s="284"/>
      <c r="F675" s="166">
        <f t="shared" si="130"/>
        <v>0</v>
      </c>
    </row>
    <row r="676" spans="1:6" ht="15" customHeight="1">
      <c r="A676" s="214" t="s">
        <v>666</v>
      </c>
      <c r="B676" s="139" t="s">
        <v>664</v>
      </c>
      <c r="C676" s="192" t="s">
        <v>720</v>
      </c>
      <c r="D676" s="185">
        <v>3.2</v>
      </c>
      <c r="E676" s="284"/>
      <c r="F676" s="166">
        <f t="shared" si="130"/>
        <v>0</v>
      </c>
    </row>
    <row r="677" spans="1:6" ht="15" customHeight="1">
      <c r="A677" s="214" t="s">
        <v>652</v>
      </c>
      <c r="B677" s="139" t="s">
        <v>625</v>
      </c>
      <c r="C677" s="192" t="s">
        <v>720</v>
      </c>
      <c r="D677" s="185">
        <v>15.5</v>
      </c>
      <c r="E677" s="284"/>
      <c r="F677" s="166">
        <f t="shared" si="130"/>
        <v>0</v>
      </c>
    </row>
    <row r="678" spans="1:6" ht="14.25" customHeight="1">
      <c r="A678" s="202"/>
      <c r="B678" s="6"/>
      <c r="C678" s="180"/>
      <c r="D678" s="112"/>
      <c r="E678" s="9"/>
      <c r="F678" s="41"/>
    </row>
    <row r="679" spans="1:6" ht="15" customHeight="1">
      <c r="A679" s="215" t="s">
        <v>806</v>
      </c>
      <c r="B679" s="216" t="s">
        <v>844</v>
      </c>
      <c r="C679" s="217"/>
      <c r="D679" s="218"/>
      <c r="E679" s="219"/>
      <c r="F679" s="220">
        <f>SUM(F609:F677)</f>
        <v>0</v>
      </c>
    </row>
    <row r="680" spans="1:6" ht="13.15">
      <c r="A680" s="3"/>
      <c r="C680" s="160"/>
      <c r="F680" s="161"/>
    </row>
    <row r="681" spans="1:6" ht="13.15">
      <c r="B681" s="159"/>
      <c r="C681" s="160"/>
      <c r="F681" s="161"/>
    </row>
    <row r="682" spans="1:6" ht="15" customHeight="1">
      <c r="A682" s="127" t="s">
        <v>845</v>
      </c>
      <c r="B682" s="128" t="s">
        <v>846</v>
      </c>
      <c r="C682" s="129"/>
      <c r="D682" s="129"/>
      <c r="E682" s="129"/>
      <c r="F682" s="130"/>
    </row>
    <row r="683" spans="1:6" ht="13.15">
      <c r="A683" s="221"/>
      <c r="B683" s="159"/>
      <c r="C683" s="160"/>
      <c r="F683" s="161"/>
    </row>
    <row r="684" spans="1:6" ht="229.5">
      <c r="A684" s="132" t="s">
        <v>848</v>
      </c>
      <c r="B684" s="139" t="s">
        <v>847</v>
      </c>
      <c r="C684" s="192" t="s">
        <v>720</v>
      </c>
      <c r="D684" s="185">
        <v>450</v>
      </c>
      <c r="E684" s="284"/>
      <c r="F684" s="166">
        <f t="shared" ref="F684" si="131">D684*E684</f>
        <v>0</v>
      </c>
    </row>
    <row r="685" spans="1:6" ht="13.15">
      <c r="A685" s="168"/>
      <c r="B685" s="6"/>
      <c r="C685" s="180"/>
      <c r="D685" s="112"/>
      <c r="E685" s="9"/>
      <c r="F685" s="41"/>
    </row>
    <row r="686" spans="1:6" ht="114.75">
      <c r="A686" s="132" t="s">
        <v>850</v>
      </c>
      <c r="B686" s="139" t="s">
        <v>849</v>
      </c>
      <c r="C686" s="192" t="s">
        <v>720</v>
      </c>
      <c r="D686" s="185">
        <v>450</v>
      </c>
      <c r="E686" s="284"/>
      <c r="F686" s="166">
        <f t="shared" ref="F686" si="132">D686*E686</f>
        <v>0</v>
      </c>
    </row>
    <row r="687" spans="1:6" ht="13.15">
      <c r="A687" s="132"/>
      <c r="B687" s="139"/>
      <c r="C687" s="192"/>
      <c r="D687" s="185"/>
      <c r="E687" s="185"/>
      <c r="F687" s="166"/>
    </row>
    <row r="688" spans="1:6" ht="114.75">
      <c r="A688" s="132" t="s">
        <v>851</v>
      </c>
      <c r="B688" s="139" t="s">
        <v>852</v>
      </c>
      <c r="C688" s="192" t="s">
        <v>720</v>
      </c>
      <c r="D688" s="185">
        <v>450</v>
      </c>
      <c r="E688" s="284"/>
      <c r="F688" s="166">
        <f t="shared" ref="F688" si="133">D688*E688</f>
        <v>0</v>
      </c>
    </row>
    <row r="689" spans="1:7" ht="13.15">
      <c r="A689" s="132"/>
      <c r="B689" s="139"/>
      <c r="C689" s="192"/>
      <c r="D689" s="185"/>
      <c r="E689" s="185"/>
      <c r="F689" s="166"/>
    </row>
    <row r="690" spans="1:7" ht="127.5">
      <c r="A690" s="132" t="s">
        <v>853</v>
      </c>
      <c r="B690" s="139" t="s">
        <v>854</v>
      </c>
      <c r="C690" s="192" t="s">
        <v>720</v>
      </c>
      <c r="D690" s="185">
        <v>450</v>
      </c>
      <c r="E690" s="284"/>
      <c r="F690" s="166">
        <f t="shared" ref="F690" si="134">D690*E690</f>
        <v>0</v>
      </c>
    </row>
    <row r="691" spans="1:7" ht="13.15">
      <c r="A691" s="132"/>
      <c r="B691" s="139"/>
      <c r="C691" s="192"/>
      <c r="D691" s="185"/>
      <c r="E691" s="185"/>
      <c r="F691" s="166"/>
    </row>
    <row r="692" spans="1:7" ht="89.25">
      <c r="A692" s="132" t="s">
        <v>856</v>
      </c>
      <c r="B692" s="139" t="s">
        <v>855</v>
      </c>
      <c r="C692" s="192" t="s">
        <v>711</v>
      </c>
      <c r="D692" s="185">
        <v>24.5</v>
      </c>
      <c r="E692" s="284"/>
      <c r="F692" s="166">
        <f t="shared" ref="F692" si="135">D692*E692</f>
        <v>0</v>
      </c>
    </row>
    <row r="693" spans="1:7" ht="13.15">
      <c r="A693" s="132"/>
      <c r="B693" s="139"/>
      <c r="C693" s="192"/>
      <c r="D693" s="185"/>
      <c r="E693" s="185"/>
      <c r="F693" s="166"/>
    </row>
    <row r="694" spans="1:7" ht="102">
      <c r="A694" s="132" t="s">
        <v>857</v>
      </c>
      <c r="B694" s="139" t="s">
        <v>858</v>
      </c>
      <c r="C694" s="192" t="s">
        <v>711</v>
      </c>
      <c r="D694" s="185">
        <v>49</v>
      </c>
      <c r="E694" s="284"/>
      <c r="F694" s="166">
        <f t="shared" ref="F694" si="136">D694*E694</f>
        <v>0</v>
      </c>
    </row>
    <row r="695" spans="1:7" ht="13.15">
      <c r="A695" s="132"/>
      <c r="B695" s="139"/>
      <c r="C695" s="192"/>
      <c r="D695" s="185"/>
      <c r="E695" s="185"/>
      <c r="F695" s="166"/>
    </row>
    <row r="696" spans="1:7" ht="140.25">
      <c r="A696" s="132" t="s">
        <v>859</v>
      </c>
      <c r="B696" s="139" t="s">
        <v>860</v>
      </c>
      <c r="C696" s="192" t="s">
        <v>711</v>
      </c>
      <c r="D696" s="185">
        <v>49</v>
      </c>
      <c r="E696" s="284"/>
      <c r="F696" s="166">
        <f t="shared" ref="F696" si="137">D696*E696</f>
        <v>0</v>
      </c>
    </row>
    <row r="697" spans="1:7" ht="13.15">
      <c r="A697" s="132"/>
      <c r="B697" s="139"/>
      <c r="C697" s="192"/>
      <c r="D697" s="185"/>
      <c r="E697" s="185"/>
      <c r="F697" s="166"/>
    </row>
    <row r="698" spans="1:7" ht="114.75">
      <c r="A698" s="132" t="s">
        <v>861</v>
      </c>
      <c r="B698" s="139" t="s">
        <v>862</v>
      </c>
      <c r="C698" s="192" t="s">
        <v>711</v>
      </c>
      <c r="D698" s="185">
        <v>25</v>
      </c>
      <c r="E698" s="284"/>
      <c r="F698" s="166">
        <f t="shared" ref="F698" si="138">D698*E698</f>
        <v>0</v>
      </c>
    </row>
    <row r="699" spans="1:7" ht="13.15">
      <c r="A699" s="132"/>
      <c r="B699" s="139"/>
      <c r="C699" s="192"/>
      <c r="D699" s="185"/>
      <c r="E699" s="185"/>
      <c r="F699" s="166"/>
    </row>
    <row r="700" spans="1:7" ht="108" customHeight="1">
      <c r="A700" s="132" t="s">
        <v>863</v>
      </c>
      <c r="B700" s="139" t="s">
        <v>864</v>
      </c>
      <c r="C700" s="192"/>
      <c r="D700" s="185"/>
      <c r="E700" s="185"/>
      <c r="F700" s="166"/>
    </row>
    <row r="701" spans="1:7" ht="14.25">
      <c r="A701" s="132"/>
      <c r="B701" s="139" t="s">
        <v>865</v>
      </c>
      <c r="C701" s="192" t="s">
        <v>711</v>
      </c>
      <c r="D701" s="185">
        <v>60</v>
      </c>
      <c r="E701" s="284"/>
      <c r="F701" s="166">
        <f t="shared" ref="F701:F702" si="139">D701*E701</f>
        <v>0</v>
      </c>
    </row>
    <row r="702" spans="1:7" ht="14.25">
      <c r="A702" s="132"/>
      <c r="B702" s="139" t="s">
        <v>866</v>
      </c>
      <c r="C702" s="192" t="s">
        <v>711</v>
      </c>
      <c r="D702" s="185">
        <v>50</v>
      </c>
      <c r="E702" s="284"/>
      <c r="F702" s="166">
        <f t="shared" si="139"/>
        <v>0</v>
      </c>
    </row>
    <row r="703" spans="1:7" ht="13.15">
      <c r="A703" s="132"/>
      <c r="B703" s="139"/>
      <c r="C703" s="192"/>
      <c r="D703" s="185"/>
      <c r="E703" s="185"/>
      <c r="F703" s="166"/>
    </row>
    <row r="704" spans="1:7" ht="63.75">
      <c r="A704" s="132" t="s">
        <v>867</v>
      </c>
      <c r="B704" s="149" t="s">
        <v>2316</v>
      </c>
      <c r="C704" s="192"/>
      <c r="D704" s="185"/>
      <c r="E704" s="185"/>
      <c r="F704" s="166"/>
      <c r="G704" s="396"/>
    </row>
    <row r="705" spans="1:10" ht="119.25" customHeight="1">
      <c r="A705" s="132"/>
      <c r="B705" s="149" t="s">
        <v>2315</v>
      </c>
      <c r="C705" s="192"/>
      <c r="D705" s="185"/>
      <c r="E705" s="185"/>
      <c r="F705" s="166"/>
      <c r="G705" s="396"/>
      <c r="H705" s="394"/>
      <c r="I705" s="394"/>
      <c r="J705" s="394"/>
    </row>
    <row r="706" spans="1:10" ht="229.5">
      <c r="A706" s="132"/>
      <c r="B706" s="149" t="s">
        <v>868</v>
      </c>
      <c r="C706" s="192"/>
      <c r="D706" s="185"/>
      <c r="E706" s="185"/>
      <c r="F706" s="166"/>
    </row>
    <row r="707" spans="1:10" ht="13.15">
      <c r="A707" s="132"/>
      <c r="B707" s="149" t="s">
        <v>869</v>
      </c>
      <c r="C707" s="192"/>
      <c r="D707" s="185"/>
      <c r="E707" s="185"/>
      <c r="F707" s="166"/>
    </row>
    <row r="708" spans="1:10" ht="25.5">
      <c r="A708" s="206" t="s">
        <v>4</v>
      </c>
      <c r="B708" s="149" t="s">
        <v>2317</v>
      </c>
      <c r="C708" s="192" t="s">
        <v>720</v>
      </c>
      <c r="D708" s="185">
        <v>120</v>
      </c>
      <c r="E708" s="284"/>
      <c r="F708" s="166">
        <f t="shared" ref="F708:F709" si="140">D708*E708</f>
        <v>0</v>
      </c>
    </row>
    <row r="709" spans="1:10" ht="25.5">
      <c r="A709" s="206" t="s">
        <v>5</v>
      </c>
      <c r="B709" s="149" t="s">
        <v>870</v>
      </c>
      <c r="C709" s="192" t="s">
        <v>720</v>
      </c>
      <c r="D709" s="185">
        <v>120</v>
      </c>
      <c r="E709" s="284"/>
      <c r="F709" s="166">
        <f t="shared" si="140"/>
        <v>0</v>
      </c>
    </row>
    <row r="710" spans="1:10">
      <c r="A710" s="206"/>
      <c r="B710" s="149"/>
      <c r="C710" s="192"/>
      <c r="D710" s="185"/>
      <c r="E710" s="185"/>
      <c r="F710" s="166"/>
    </row>
    <row r="711" spans="1:10">
      <c r="A711" s="206"/>
      <c r="B711" s="149" t="s">
        <v>871</v>
      </c>
      <c r="C711" s="192"/>
      <c r="D711" s="185"/>
      <c r="E711" s="185"/>
      <c r="F711" s="166"/>
    </row>
    <row r="712" spans="1:10" ht="25.5">
      <c r="A712" s="206" t="s">
        <v>4</v>
      </c>
      <c r="B712" s="149" t="s">
        <v>2317</v>
      </c>
      <c r="C712" s="192" t="s">
        <v>720</v>
      </c>
      <c r="D712" s="185">
        <v>30</v>
      </c>
      <c r="E712" s="284"/>
      <c r="F712" s="166">
        <f t="shared" ref="F712:F713" si="141">D712*E712</f>
        <v>0</v>
      </c>
    </row>
    <row r="713" spans="1:10" ht="25.5">
      <c r="A713" s="206" t="s">
        <v>5</v>
      </c>
      <c r="B713" s="149" t="s">
        <v>872</v>
      </c>
      <c r="C713" s="192" t="s">
        <v>720</v>
      </c>
      <c r="D713" s="185">
        <v>30</v>
      </c>
      <c r="E713" s="284"/>
      <c r="F713" s="166">
        <f t="shared" si="141"/>
        <v>0</v>
      </c>
    </row>
    <row r="714" spans="1:10" ht="13.15">
      <c r="A714" s="221"/>
      <c r="B714" s="6"/>
      <c r="C714" s="180"/>
      <c r="D714" s="112"/>
      <c r="E714" s="9"/>
      <c r="F714" s="41"/>
    </row>
    <row r="715" spans="1:10" ht="13.15">
      <c r="A715" s="132"/>
      <c r="B715" s="145"/>
      <c r="C715" s="180"/>
      <c r="D715" s="112"/>
      <c r="E715" s="9"/>
      <c r="F715" s="41"/>
    </row>
    <row r="716" spans="1:10" s="119" customFormat="1" ht="15" customHeight="1">
      <c r="A716" s="153" t="s">
        <v>845</v>
      </c>
      <c r="B716" s="154" t="s">
        <v>873</v>
      </c>
      <c r="C716" s="155"/>
      <c r="D716" s="156"/>
      <c r="E716" s="157"/>
      <c r="F716" s="158">
        <f>SUM(F684:F713)</f>
        <v>0</v>
      </c>
    </row>
    <row r="717" spans="1:10" ht="13.15">
      <c r="A717" s="221"/>
      <c r="B717" s="159"/>
      <c r="C717" s="160"/>
      <c r="F717" s="161"/>
    </row>
    <row r="718" spans="1:10" ht="15" customHeight="1">
      <c r="A718" s="127" t="s">
        <v>874</v>
      </c>
      <c r="B718" s="128" t="s">
        <v>875</v>
      </c>
      <c r="C718" s="129"/>
      <c r="D718" s="129"/>
      <c r="E718" s="129"/>
      <c r="F718" s="130"/>
    </row>
    <row r="719" spans="1:10" ht="13.15">
      <c r="A719" s="221"/>
      <c r="B719" s="159"/>
      <c r="C719" s="160"/>
      <c r="F719" s="161"/>
    </row>
    <row r="720" spans="1:10" ht="156.75" customHeight="1">
      <c r="A720" s="132" t="s">
        <v>876</v>
      </c>
      <c r="B720" s="139" t="s">
        <v>877</v>
      </c>
      <c r="C720" s="160"/>
      <c r="F720" s="161"/>
    </row>
    <row r="721" spans="1:6">
      <c r="A721" s="222" t="s">
        <v>878</v>
      </c>
      <c r="B721" s="6" t="s">
        <v>879</v>
      </c>
      <c r="C721" s="180"/>
      <c r="D721" s="112"/>
      <c r="E721" s="9"/>
      <c r="F721" s="41"/>
    </row>
    <row r="722" spans="1:6" ht="14.65">
      <c r="A722" s="222" t="s">
        <v>4</v>
      </c>
      <c r="B722" s="223" t="s">
        <v>783</v>
      </c>
      <c r="C722" s="180" t="s">
        <v>70</v>
      </c>
      <c r="D722" s="112">
        <v>185</v>
      </c>
      <c r="E722" s="283"/>
      <c r="F722" s="41">
        <f t="shared" ref="F722:F733" si="142">D722*E722</f>
        <v>0</v>
      </c>
    </row>
    <row r="723" spans="1:6" ht="14.65">
      <c r="A723" s="222" t="s">
        <v>5</v>
      </c>
      <c r="B723" s="223" t="s">
        <v>784</v>
      </c>
      <c r="C723" s="180" t="s">
        <v>70</v>
      </c>
      <c r="D723" s="112">
        <v>135</v>
      </c>
      <c r="E723" s="283"/>
      <c r="F723" s="41">
        <f t="shared" si="142"/>
        <v>0</v>
      </c>
    </row>
    <row r="724" spans="1:6" ht="14.65">
      <c r="A724" s="222" t="s">
        <v>6</v>
      </c>
      <c r="B724" s="223" t="s">
        <v>785</v>
      </c>
      <c r="C724" s="180" t="s">
        <v>70</v>
      </c>
      <c r="D724" s="112">
        <v>380</v>
      </c>
      <c r="E724" s="283"/>
      <c r="F724" s="41">
        <f t="shared" si="142"/>
        <v>0</v>
      </c>
    </row>
    <row r="725" spans="1:6" ht="14.65">
      <c r="A725" s="222" t="s">
        <v>7</v>
      </c>
      <c r="B725" s="223" t="s">
        <v>786</v>
      </c>
      <c r="C725" s="180" t="s">
        <v>70</v>
      </c>
      <c r="D725" s="112">
        <v>340</v>
      </c>
      <c r="E725" s="283"/>
      <c r="F725" s="41">
        <f t="shared" si="142"/>
        <v>0</v>
      </c>
    </row>
    <row r="726" spans="1:6" ht="14.65">
      <c r="A726" s="222" t="s">
        <v>634</v>
      </c>
      <c r="B726" s="223" t="s">
        <v>787</v>
      </c>
      <c r="C726" s="180" t="s">
        <v>70</v>
      </c>
      <c r="D726" s="112">
        <v>320</v>
      </c>
      <c r="E726" s="283"/>
      <c r="F726" s="41">
        <f t="shared" si="142"/>
        <v>0</v>
      </c>
    </row>
    <row r="727" spans="1:6" ht="14.65">
      <c r="A727" s="222" t="s">
        <v>635</v>
      </c>
      <c r="B727" s="223" t="s">
        <v>788</v>
      </c>
      <c r="C727" s="180" t="s">
        <v>70</v>
      </c>
      <c r="D727" s="112">
        <v>165</v>
      </c>
      <c r="E727" s="283"/>
      <c r="F727" s="41">
        <f t="shared" si="142"/>
        <v>0</v>
      </c>
    </row>
    <row r="728" spans="1:6" ht="14.65">
      <c r="A728" s="222" t="s">
        <v>636</v>
      </c>
      <c r="B728" s="223" t="s">
        <v>789</v>
      </c>
      <c r="C728" s="180" t="s">
        <v>70</v>
      </c>
      <c r="D728" s="112">
        <v>85</v>
      </c>
      <c r="E728" s="283"/>
      <c r="F728" s="41">
        <f t="shared" si="142"/>
        <v>0</v>
      </c>
    </row>
    <row r="729" spans="1:6" ht="14.65">
      <c r="A729" s="222" t="s">
        <v>637</v>
      </c>
      <c r="B729" s="223" t="s">
        <v>790</v>
      </c>
      <c r="C729" s="180" t="s">
        <v>70</v>
      </c>
      <c r="D729" s="112">
        <v>180</v>
      </c>
      <c r="E729" s="283"/>
      <c r="F729" s="41">
        <f t="shared" si="142"/>
        <v>0</v>
      </c>
    </row>
    <row r="730" spans="1:6" ht="14.65">
      <c r="A730" s="222" t="s">
        <v>638</v>
      </c>
      <c r="B730" s="223" t="s">
        <v>791</v>
      </c>
      <c r="C730" s="180" t="s">
        <v>70</v>
      </c>
      <c r="D730" s="112">
        <v>440</v>
      </c>
      <c r="E730" s="283"/>
      <c r="F730" s="41">
        <f t="shared" si="142"/>
        <v>0</v>
      </c>
    </row>
    <row r="731" spans="1:6" ht="14.65">
      <c r="A731" s="222" t="s">
        <v>639</v>
      </c>
      <c r="B731" s="223" t="s">
        <v>792</v>
      </c>
      <c r="C731" s="180" t="s">
        <v>70</v>
      </c>
      <c r="D731" s="112">
        <v>170</v>
      </c>
      <c r="E731" s="283"/>
      <c r="F731" s="41">
        <f t="shared" si="142"/>
        <v>0</v>
      </c>
    </row>
    <row r="732" spans="1:6" ht="14.65">
      <c r="A732" s="222" t="s">
        <v>640</v>
      </c>
      <c r="B732" s="223" t="s">
        <v>793</v>
      </c>
      <c r="C732" s="180" t="s">
        <v>70</v>
      </c>
      <c r="D732" s="112">
        <v>235</v>
      </c>
      <c r="E732" s="283"/>
      <c r="F732" s="41">
        <f t="shared" si="142"/>
        <v>0</v>
      </c>
    </row>
    <row r="733" spans="1:6" ht="14.65">
      <c r="A733" s="222" t="s">
        <v>641</v>
      </c>
      <c r="B733" s="223" t="s">
        <v>794</v>
      </c>
      <c r="C733" s="180" t="s">
        <v>70</v>
      </c>
      <c r="D733" s="112">
        <v>205</v>
      </c>
      <c r="E733" s="283"/>
      <c r="F733" s="41">
        <f t="shared" si="142"/>
        <v>0</v>
      </c>
    </row>
    <row r="734" spans="1:6">
      <c r="A734" s="222"/>
      <c r="B734" s="6"/>
      <c r="C734" s="180"/>
      <c r="D734" s="112"/>
      <c r="E734" s="9"/>
      <c r="F734" s="41"/>
    </row>
    <row r="735" spans="1:6">
      <c r="A735" s="222" t="s">
        <v>880</v>
      </c>
      <c r="B735" s="6" t="s">
        <v>881</v>
      </c>
      <c r="C735" s="180"/>
      <c r="D735" s="112"/>
      <c r="E735" s="9"/>
      <c r="F735" s="41"/>
    </row>
    <row r="736" spans="1:6" ht="15" customHeight="1">
      <c r="A736" s="222" t="s">
        <v>4</v>
      </c>
      <c r="B736" s="224" t="s">
        <v>624</v>
      </c>
      <c r="C736" s="180" t="s">
        <v>70</v>
      </c>
      <c r="D736" s="112">
        <v>50.1</v>
      </c>
      <c r="E736" s="283"/>
      <c r="F736" s="41">
        <f>D736*E736</f>
        <v>0</v>
      </c>
    </row>
    <row r="737" spans="1:6" ht="14.65">
      <c r="A737" s="222" t="s">
        <v>5</v>
      </c>
      <c r="B737" s="224" t="s">
        <v>796</v>
      </c>
      <c r="C737" s="180" t="s">
        <v>70</v>
      </c>
      <c r="D737" s="112">
        <v>15.5</v>
      </c>
      <c r="E737" s="283"/>
      <c r="F737" s="41">
        <f>D737*E737</f>
        <v>0</v>
      </c>
    </row>
    <row r="738" spans="1:6" ht="14.65">
      <c r="A738" s="222" t="s">
        <v>6</v>
      </c>
      <c r="B738" s="224" t="s">
        <v>626</v>
      </c>
      <c r="C738" s="180" t="s">
        <v>70</v>
      </c>
      <c r="D738" s="112">
        <v>8.6999999999999993</v>
      </c>
      <c r="E738" s="283"/>
      <c r="F738" s="41">
        <f>D738*E738</f>
        <v>0</v>
      </c>
    </row>
    <row r="739" spans="1:6" ht="14.65">
      <c r="A739" s="222" t="s">
        <v>7</v>
      </c>
      <c r="B739" s="224" t="s">
        <v>630</v>
      </c>
      <c r="C739" s="180" t="s">
        <v>70</v>
      </c>
      <c r="D739" s="112">
        <v>21</v>
      </c>
      <c r="E739" s="283"/>
      <c r="F739" s="41">
        <f>D739*E739</f>
        <v>0</v>
      </c>
    </row>
    <row r="740" spans="1:6">
      <c r="A740" s="222"/>
      <c r="B740" s="223"/>
      <c r="C740" s="180"/>
      <c r="D740" s="112"/>
      <c r="E740" s="9"/>
      <c r="F740" s="41"/>
    </row>
    <row r="741" spans="1:6" ht="13.15">
      <c r="A741" s="222" t="s">
        <v>882</v>
      </c>
      <c r="B741" s="224" t="s">
        <v>883</v>
      </c>
      <c r="C741" s="160"/>
      <c r="F741" s="161"/>
    </row>
    <row r="742" spans="1:6" ht="15" customHeight="1">
      <c r="A742" s="222" t="s">
        <v>4</v>
      </c>
      <c r="B742" s="225" t="s">
        <v>809</v>
      </c>
    </row>
    <row r="743" spans="1:6" ht="14.65">
      <c r="A743" s="222"/>
      <c r="B743" s="207" t="s">
        <v>884</v>
      </c>
      <c r="C743" s="180" t="s">
        <v>70</v>
      </c>
      <c r="D743" s="112">
        <v>50</v>
      </c>
      <c r="E743" s="283"/>
      <c r="F743" s="41">
        <f>D743*E743</f>
        <v>0</v>
      </c>
    </row>
    <row r="744" spans="1:6" ht="14.65">
      <c r="A744" s="222"/>
      <c r="B744" s="207" t="s">
        <v>902</v>
      </c>
      <c r="C744" s="180" t="s">
        <v>70</v>
      </c>
      <c r="D744" s="112">
        <v>50</v>
      </c>
      <c r="E744" s="283"/>
      <c r="F744" s="41">
        <f>D744*E744</f>
        <v>0</v>
      </c>
    </row>
    <row r="745" spans="1:6" ht="9" customHeight="1">
      <c r="A745" s="222"/>
      <c r="B745" s="207"/>
      <c r="C745" s="180"/>
      <c r="D745" s="112"/>
      <c r="E745" s="41"/>
      <c r="F745" s="41"/>
    </row>
    <row r="746" spans="1:6">
      <c r="A746" s="222" t="s">
        <v>5</v>
      </c>
      <c r="B746" s="225" t="s">
        <v>814</v>
      </c>
    </row>
    <row r="747" spans="1:6" ht="14.65">
      <c r="A747" s="222"/>
      <c r="B747" s="207" t="s">
        <v>894</v>
      </c>
      <c r="C747" s="180" t="s">
        <v>70</v>
      </c>
      <c r="D747" s="112">
        <v>50</v>
      </c>
      <c r="E747" s="283"/>
      <c r="F747" s="41">
        <f>D747*E747</f>
        <v>0</v>
      </c>
    </row>
    <row r="748" spans="1:6" ht="14.65">
      <c r="A748" s="222"/>
      <c r="B748" s="207" t="s">
        <v>901</v>
      </c>
      <c r="C748" s="180" t="s">
        <v>70</v>
      </c>
      <c r="D748" s="112">
        <v>30</v>
      </c>
      <c r="E748" s="283"/>
      <c r="F748" s="41">
        <f>D748*E748</f>
        <v>0</v>
      </c>
    </row>
    <row r="749" spans="1:6">
      <c r="A749" s="222"/>
      <c r="B749" s="207"/>
      <c r="C749" s="180"/>
      <c r="D749" s="112"/>
      <c r="E749" s="41"/>
      <c r="F749" s="41"/>
    </row>
    <row r="750" spans="1:6">
      <c r="A750" s="222" t="s">
        <v>6</v>
      </c>
      <c r="B750" s="225" t="s">
        <v>819</v>
      </c>
    </row>
    <row r="751" spans="1:6" ht="14.65">
      <c r="A751" s="222"/>
      <c r="B751" s="207" t="s">
        <v>901</v>
      </c>
      <c r="C751" s="180" t="s">
        <v>70</v>
      </c>
      <c r="D751" s="112">
        <v>220</v>
      </c>
      <c r="E751" s="283"/>
      <c r="F751" s="41">
        <f>D751*E751</f>
        <v>0</v>
      </c>
    </row>
    <row r="752" spans="1:6">
      <c r="A752" s="222"/>
      <c r="B752" s="207"/>
      <c r="C752" s="180"/>
      <c r="D752" s="112"/>
      <c r="E752" s="41"/>
      <c r="F752" s="41"/>
    </row>
    <row r="753" spans="1:6" ht="13.15">
      <c r="A753" s="222" t="s">
        <v>886</v>
      </c>
      <c r="B753" s="224" t="s">
        <v>887</v>
      </c>
      <c r="C753" s="160"/>
      <c r="F753" s="161"/>
    </row>
    <row r="754" spans="1:6" ht="14.65">
      <c r="A754" s="222" t="s">
        <v>4</v>
      </c>
      <c r="B754" s="224" t="s">
        <v>633</v>
      </c>
      <c r="C754" s="180" t="s">
        <v>70</v>
      </c>
      <c r="D754" s="112">
        <v>124</v>
      </c>
      <c r="E754" s="283"/>
      <c r="F754" s="41">
        <f t="shared" ref="F754:F766" si="143">D754*E754</f>
        <v>0</v>
      </c>
    </row>
    <row r="755" spans="1:6" ht="14.65">
      <c r="A755" s="222" t="s">
        <v>5</v>
      </c>
      <c r="B755" s="224" t="s">
        <v>621</v>
      </c>
      <c r="C755" s="180" t="s">
        <v>70</v>
      </c>
      <c r="D755" s="112">
        <v>48</v>
      </c>
      <c r="E755" s="283"/>
      <c r="F755" s="41">
        <f t="shared" si="143"/>
        <v>0</v>
      </c>
    </row>
    <row r="756" spans="1:6" ht="14.65">
      <c r="A756" s="222" t="s">
        <v>6</v>
      </c>
      <c r="B756" s="224" t="s">
        <v>622</v>
      </c>
      <c r="C756" s="180" t="s">
        <v>70</v>
      </c>
      <c r="D756" s="112">
        <v>30</v>
      </c>
      <c r="E756" s="283"/>
      <c r="F756" s="41">
        <f t="shared" si="143"/>
        <v>0</v>
      </c>
    </row>
    <row r="757" spans="1:6" ht="14.65">
      <c r="A757" s="222" t="s">
        <v>7</v>
      </c>
      <c r="B757" s="224" t="s">
        <v>623</v>
      </c>
      <c r="C757" s="180" t="s">
        <v>70</v>
      </c>
      <c r="D757" s="112">
        <v>17</v>
      </c>
      <c r="E757" s="283"/>
      <c r="F757" s="41">
        <f t="shared" si="143"/>
        <v>0</v>
      </c>
    </row>
    <row r="758" spans="1:6" ht="14.65">
      <c r="A758" s="222" t="s">
        <v>634</v>
      </c>
      <c r="B758" s="224" t="s">
        <v>627</v>
      </c>
      <c r="C758" s="180" t="s">
        <v>70</v>
      </c>
      <c r="D758" s="112">
        <v>14.5</v>
      </c>
      <c r="E758" s="283"/>
      <c r="F758" s="41">
        <f t="shared" si="143"/>
        <v>0</v>
      </c>
    </row>
    <row r="759" spans="1:6" ht="14.65">
      <c r="A759" s="222" t="s">
        <v>635</v>
      </c>
      <c r="B759" s="224" t="s">
        <v>628</v>
      </c>
      <c r="C759" s="180" t="s">
        <v>70</v>
      </c>
      <c r="D759" s="112">
        <v>15.3</v>
      </c>
      <c r="E759" s="283"/>
      <c r="F759" s="41">
        <f t="shared" si="143"/>
        <v>0</v>
      </c>
    </row>
    <row r="760" spans="1:6" ht="14.65">
      <c r="A760" s="222" t="s">
        <v>636</v>
      </c>
      <c r="B760" s="224" t="s">
        <v>629</v>
      </c>
      <c r="C760" s="180" t="s">
        <v>70</v>
      </c>
      <c r="D760" s="112">
        <v>17</v>
      </c>
      <c r="E760" s="283"/>
      <c r="F760" s="41">
        <f t="shared" si="143"/>
        <v>0</v>
      </c>
    </row>
    <row r="761" spans="1:6" ht="14.65">
      <c r="A761" s="222" t="s">
        <v>637</v>
      </c>
      <c r="B761" s="224" t="s">
        <v>631</v>
      </c>
      <c r="C761" s="180" t="s">
        <v>70</v>
      </c>
      <c r="D761" s="112">
        <v>12</v>
      </c>
      <c r="E761" s="283"/>
      <c r="F761" s="41">
        <f t="shared" si="143"/>
        <v>0</v>
      </c>
    </row>
    <row r="762" spans="1:6" ht="14.65">
      <c r="A762" s="222" t="s">
        <v>638</v>
      </c>
      <c r="B762" s="224" t="s">
        <v>623</v>
      </c>
      <c r="C762" s="180" t="s">
        <v>70</v>
      </c>
      <c r="D762" s="112">
        <v>17</v>
      </c>
      <c r="E762" s="283"/>
      <c r="F762" s="41">
        <f t="shared" si="143"/>
        <v>0</v>
      </c>
    </row>
    <row r="763" spans="1:6" ht="14.65">
      <c r="A763" s="222" t="s">
        <v>639</v>
      </c>
      <c r="B763" s="224" t="s">
        <v>622</v>
      </c>
      <c r="C763" s="180" t="s">
        <v>70</v>
      </c>
      <c r="D763" s="112">
        <v>30</v>
      </c>
      <c r="E763" s="283"/>
      <c r="F763" s="41">
        <f t="shared" si="143"/>
        <v>0</v>
      </c>
    </row>
    <row r="764" spans="1:6" ht="14.25" customHeight="1">
      <c r="A764" s="222" t="s">
        <v>640</v>
      </c>
      <c r="B764" s="224" t="s">
        <v>614</v>
      </c>
      <c r="C764" s="180" t="s">
        <v>70</v>
      </c>
      <c r="D764" s="112">
        <v>23.5</v>
      </c>
      <c r="E764" s="283"/>
      <c r="F764" s="41">
        <f t="shared" si="143"/>
        <v>0</v>
      </c>
    </row>
    <row r="765" spans="1:6" ht="15" customHeight="1">
      <c r="A765" s="222" t="s">
        <v>641</v>
      </c>
      <c r="B765" s="224" t="s">
        <v>615</v>
      </c>
      <c r="C765" s="180" t="s">
        <v>70</v>
      </c>
      <c r="D765" s="112">
        <v>23.5</v>
      </c>
      <c r="E765" s="283"/>
      <c r="F765" s="41">
        <f t="shared" si="143"/>
        <v>0</v>
      </c>
    </row>
    <row r="766" spans="1:6" ht="16.5" customHeight="1">
      <c r="A766" s="222" t="s">
        <v>642</v>
      </c>
      <c r="B766" s="224" t="s">
        <v>616</v>
      </c>
      <c r="C766" s="180" t="s">
        <v>70</v>
      </c>
      <c r="D766" s="112">
        <v>22.5</v>
      </c>
      <c r="E766" s="283"/>
      <c r="F766" s="41">
        <f t="shared" si="143"/>
        <v>0</v>
      </c>
    </row>
    <row r="767" spans="1:6" ht="16.5" customHeight="1">
      <c r="A767" s="222"/>
      <c r="B767" s="224"/>
      <c r="C767" s="180"/>
      <c r="D767" s="112"/>
      <c r="E767" s="9"/>
      <c r="F767" s="41"/>
    </row>
    <row r="768" spans="1:6" ht="16.5" customHeight="1">
      <c r="A768" s="222" t="s">
        <v>886</v>
      </c>
      <c r="B768" s="224" t="s">
        <v>888</v>
      </c>
      <c r="C768" s="160"/>
      <c r="F768" s="161"/>
    </row>
    <row r="769" spans="1:6" ht="16.5" customHeight="1">
      <c r="A769" s="222" t="s">
        <v>4</v>
      </c>
      <c r="B769" s="224" t="s">
        <v>653</v>
      </c>
      <c r="C769" s="226" t="s">
        <v>70</v>
      </c>
      <c r="D769" s="185">
        <v>25.5</v>
      </c>
      <c r="E769" s="282"/>
      <c r="F769" s="166">
        <f t="shared" ref="F769:F788" si="144">D769*E769</f>
        <v>0</v>
      </c>
    </row>
    <row r="770" spans="1:6" ht="16.5" customHeight="1">
      <c r="A770" s="222" t="s">
        <v>5</v>
      </c>
      <c r="B770" s="224" t="s">
        <v>653</v>
      </c>
      <c r="C770" s="226" t="s">
        <v>70</v>
      </c>
      <c r="D770" s="185">
        <v>25</v>
      </c>
      <c r="E770" s="282"/>
      <c r="F770" s="166">
        <f t="shared" si="144"/>
        <v>0</v>
      </c>
    </row>
    <row r="771" spans="1:6" ht="16.5" customHeight="1">
      <c r="A771" s="222" t="s">
        <v>6</v>
      </c>
      <c r="B771" s="224" t="s">
        <v>653</v>
      </c>
      <c r="C771" s="226" t="s">
        <v>70</v>
      </c>
      <c r="D771" s="185">
        <v>25</v>
      </c>
      <c r="E771" s="282"/>
      <c r="F771" s="166">
        <f t="shared" si="144"/>
        <v>0</v>
      </c>
    </row>
    <row r="772" spans="1:6" ht="16.5" customHeight="1">
      <c r="A772" s="222" t="s">
        <v>7</v>
      </c>
      <c r="B772" s="224" t="s">
        <v>843</v>
      </c>
      <c r="C772" s="226" t="s">
        <v>70</v>
      </c>
      <c r="D772" s="185">
        <v>63.5</v>
      </c>
      <c r="E772" s="282"/>
      <c r="F772" s="166">
        <f t="shared" si="144"/>
        <v>0</v>
      </c>
    </row>
    <row r="773" spans="1:6" ht="16.5" customHeight="1">
      <c r="A773" s="222" t="s">
        <v>634</v>
      </c>
      <c r="B773" s="224" t="s">
        <v>655</v>
      </c>
      <c r="C773" s="226" t="s">
        <v>70</v>
      </c>
      <c r="D773" s="185">
        <v>24.5</v>
      </c>
      <c r="E773" s="282"/>
      <c r="F773" s="166">
        <f t="shared" si="144"/>
        <v>0</v>
      </c>
    </row>
    <row r="774" spans="1:6" ht="16.5" customHeight="1">
      <c r="A774" s="222" t="s">
        <v>635</v>
      </c>
      <c r="B774" s="224" t="s">
        <v>656</v>
      </c>
      <c r="C774" s="226" t="s">
        <v>70</v>
      </c>
      <c r="D774" s="185">
        <v>20.5</v>
      </c>
      <c r="E774" s="282"/>
      <c r="F774" s="166">
        <f t="shared" si="144"/>
        <v>0</v>
      </c>
    </row>
    <row r="775" spans="1:6" ht="16.5" customHeight="1">
      <c r="A775" s="222" t="s">
        <v>636</v>
      </c>
      <c r="B775" s="224" t="s">
        <v>657</v>
      </c>
      <c r="C775" s="226" t="s">
        <v>70</v>
      </c>
      <c r="D775" s="185">
        <v>24.5</v>
      </c>
      <c r="E775" s="282"/>
      <c r="F775" s="166">
        <f t="shared" si="144"/>
        <v>0</v>
      </c>
    </row>
    <row r="776" spans="1:6" ht="16.5" customHeight="1">
      <c r="A776" s="222" t="s">
        <v>637</v>
      </c>
      <c r="B776" s="224" t="s">
        <v>656</v>
      </c>
      <c r="C776" s="226" t="s">
        <v>70</v>
      </c>
      <c r="D776" s="185">
        <v>20.5</v>
      </c>
      <c r="E776" s="282"/>
      <c r="F776" s="166">
        <f t="shared" si="144"/>
        <v>0</v>
      </c>
    </row>
    <row r="777" spans="1:6" ht="16.5" customHeight="1">
      <c r="A777" s="222" t="s">
        <v>638</v>
      </c>
      <c r="B777" s="224" t="s">
        <v>628</v>
      </c>
      <c r="C777" s="226" t="s">
        <v>70</v>
      </c>
      <c r="D777" s="185">
        <v>27.7</v>
      </c>
      <c r="E777" s="282"/>
      <c r="F777" s="166">
        <f t="shared" si="144"/>
        <v>0</v>
      </c>
    </row>
    <row r="778" spans="1:6" ht="16.5" customHeight="1">
      <c r="A778" s="222" t="s">
        <v>639</v>
      </c>
      <c r="B778" s="224" t="s">
        <v>653</v>
      </c>
      <c r="C778" s="226" t="s">
        <v>70</v>
      </c>
      <c r="D778" s="185">
        <v>25</v>
      </c>
      <c r="E778" s="282"/>
      <c r="F778" s="166">
        <f t="shared" si="144"/>
        <v>0</v>
      </c>
    </row>
    <row r="779" spans="1:6" ht="16.5" customHeight="1">
      <c r="A779" s="222" t="s">
        <v>640</v>
      </c>
      <c r="B779" s="224" t="s">
        <v>653</v>
      </c>
      <c r="C779" s="226" t="s">
        <v>70</v>
      </c>
      <c r="D779" s="185">
        <v>25</v>
      </c>
      <c r="E779" s="282"/>
      <c r="F779" s="166">
        <f t="shared" si="144"/>
        <v>0</v>
      </c>
    </row>
    <row r="780" spans="1:6" ht="16.5" customHeight="1">
      <c r="A780" s="222" t="s">
        <v>641</v>
      </c>
      <c r="B780" s="224" t="s">
        <v>629</v>
      </c>
      <c r="C780" s="226" t="s">
        <v>70</v>
      </c>
      <c r="D780" s="185">
        <v>9</v>
      </c>
      <c r="E780" s="282"/>
      <c r="F780" s="166">
        <f t="shared" si="144"/>
        <v>0</v>
      </c>
    </row>
    <row r="781" spans="1:6" ht="16.5" customHeight="1">
      <c r="A781" s="222" t="s">
        <v>642</v>
      </c>
      <c r="B781" s="224" t="s">
        <v>658</v>
      </c>
      <c r="C781" s="226" t="s">
        <v>70</v>
      </c>
      <c r="D781" s="185">
        <v>7.1</v>
      </c>
      <c r="E781" s="282"/>
      <c r="F781" s="166">
        <f t="shared" si="144"/>
        <v>0</v>
      </c>
    </row>
    <row r="782" spans="1:6" ht="16.5" customHeight="1">
      <c r="A782" s="222" t="s">
        <v>643</v>
      </c>
      <c r="B782" s="224" t="s">
        <v>659</v>
      </c>
      <c r="C782" s="226" t="s">
        <v>70</v>
      </c>
      <c r="D782" s="185">
        <v>7.28</v>
      </c>
      <c r="E782" s="282"/>
      <c r="F782" s="166">
        <f t="shared" si="144"/>
        <v>0</v>
      </c>
    </row>
    <row r="783" spans="1:6" ht="16.5" customHeight="1">
      <c r="A783" s="222" t="s">
        <v>644</v>
      </c>
      <c r="B783" s="224" t="s">
        <v>660</v>
      </c>
      <c r="C783" s="226" t="s">
        <v>70</v>
      </c>
      <c r="D783" s="185">
        <v>11.4</v>
      </c>
      <c r="E783" s="282"/>
      <c r="F783" s="166">
        <f t="shared" si="144"/>
        <v>0</v>
      </c>
    </row>
    <row r="784" spans="1:6" ht="16.5" customHeight="1">
      <c r="A784" s="222" t="s">
        <v>649</v>
      </c>
      <c r="B784" s="224" t="s">
        <v>661</v>
      </c>
      <c r="C784" s="226" t="s">
        <v>70</v>
      </c>
      <c r="D784" s="185">
        <v>17.5</v>
      </c>
      <c r="E784" s="282"/>
      <c r="F784" s="166">
        <f t="shared" si="144"/>
        <v>0</v>
      </c>
    </row>
    <row r="785" spans="1:6" ht="16.5" customHeight="1">
      <c r="A785" s="222" t="s">
        <v>650</v>
      </c>
      <c r="B785" s="224" t="s">
        <v>662</v>
      </c>
      <c r="C785" s="226" t="s">
        <v>70</v>
      </c>
      <c r="D785" s="185">
        <v>9.5500000000000007</v>
      </c>
      <c r="E785" s="282"/>
      <c r="F785" s="166">
        <f t="shared" si="144"/>
        <v>0</v>
      </c>
    </row>
    <row r="786" spans="1:6" ht="16.5" customHeight="1">
      <c r="A786" s="222" t="s">
        <v>651</v>
      </c>
      <c r="B786" s="224" t="s">
        <v>663</v>
      </c>
      <c r="C786" s="226" t="s">
        <v>70</v>
      </c>
      <c r="D786" s="185">
        <v>21</v>
      </c>
      <c r="E786" s="282"/>
      <c r="F786" s="166">
        <f t="shared" si="144"/>
        <v>0</v>
      </c>
    </row>
    <row r="787" spans="1:6" ht="16.5" customHeight="1">
      <c r="A787" s="222" t="s">
        <v>666</v>
      </c>
      <c r="B787" s="224" t="s">
        <v>664</v>
      </c>
      <c r="C787" s="226" t="s">
        <v>70</v>
      </c>
      <c r="D787" s="185">
        <v>3.2</v>
      </c>
      <c r="E787" s="282"/>
      <c r="F787" s="166">
        <f t="shared" si="144"/>
        <v>0</v>
      </c>
    </row>
    <row r="788" spans="1:6" ht="16.5" customHeight="1">
      <c r="A788" s="222" t="s">
        <v>650</v>
      </c>
      <c r="B788" s="224" t="s">
        <v>625</v>
      </c>
      <c r="C788" s="226" t="s">
        <v>70</v>
      </c>
      <c r="D788" s="185">
        <v>15.5</v>
      </c>
      <c r="E788" s="282"/>
      <c r="F788" s="166">
        <f t="shared" si="144"/>
        <v>0</v>
      </c>
    </row>
    <row r="789" spans="1:6" ht="16.5" customHeight="1">
      <c r="A789" s="222"/>
      <c r="B789" s="224"/>
      <c r="C789" s="226"/>
      <c r="D789" s="185"/>
      <c r="E789" s="166"/>
      <c r="F789" s="166"/>
    </row>
    <row r="790" spans="1:6" ht="165.75">
      <c r="A790" s="132" t="s">
        <v>889</v>
      </c>
      <c r="B790" s="139" t="s">
        <v>890</v>
      </c>
      <c r="C790" s="226"/>
      <c r="D790" s="185"/>
      <c r="E790" s="166"/>
      <c r="F790" s="166"/>
    </row>
    <row r="791" spans="1:6" ht="16.5" customHeight="1">
      <c r="A791" s="222" t="s">
        <v>891</v>
      </c>
      <c r="B791" s="224" t="s">
        <v>879</v>
      </c>
      <c r="C791" s="226"/>
      <c r="D791" s="185"/>
      <c r="E791" s="166"/>
      <c r="F791" s="166"/>
    </row>
    <row r="792" spans="1:6" ht="16.5" customHeight="1">
      <c r="A792" s="222" t="s">
        <v>4</v>
      </c>
      <c r="B792" s="224" t="s">
        <v>783</v>
      </c>
      <c r="C792" s="226" t="s">
        <v>70</v>
      </c>
      <c r="D792" s="185">
        <v>185</v>
      </c>
      <c r="E792" s="282"/>
      <c r="F792" s="166">
        <f t="shared" ref="F792:F803" si="145">D792*E792</f>
        <v>0</v>
      </c>
    </row>
    <row r="793" spans="1:6" ht="16.5" customHeight="1">
      <c r="A793" s="222" t="s">
        <v>5</v>
      </c>
      <c r="B793" s="224" t="s">
        <v>784</v>
      </c>
      <c r="C793" s="226" t="s">
        <v>70</v>
      </c>
      <c r="D793" s="185">
        <v>135</v>
      </c>
      <c r="E793" s="282"/>
      <c r="F793" s="166">
        <f t="shared" si="145"/>
        <v>0</v>
      </c>
    </row>
    <row r="794" spans="1:6" ht="16.5" customHeight="1">
      <c r="A794" s="222" t="s">
        <v>6</v>
      </c>
      <c r="B794" s="224" t="s">
        <v>785</v>
      </c>
      <c r="C794" s="226" t="s">
        <v>70</v>
      </c>
      <c r="D794" s="185">
        <v>380</v>
      </c>
      <c r="E794" s="282"/>
      <c r="F794" s="166">
        <f t="shared" si="145"/>
        <v>0</v>
      </c>
    </row>
    <row r="795" spans="1:6" ht="16.5" customHeight="1">
      <c r="A795" s="222" t="s">
        <v>7</v>
      </c>
      <c r="B795" s="224" t="s">
        <v>786</v>
      </c>
      <c r="C795" s="226" t="s">
        <v>70</v>
      </c>
      <c r="D795" s="185">
        <v>340</v>
      </c>
      <c r="E795" s="282"/>
      <c r="F795" s="166">
        <f t="shared" si="145"/>
        <v>0</v>
      </c>
    </row>
    <row r="796" spans="1:6" ht="16.5" customHeight="1">
      <c r="A796" s="222" t="s">
        <v>634</v>
      </c>
      <c r="B796" s="224" t="s">
        <v>787</v>
      </c>
      <c r="C796" s="226" t="s">
        <v>70</v>
      </c>
      <c r="D796" s="185">
        <v>320</v>
      </c>
      <c r="E796" s="282"/>
      <c r="F796" s="166">
        <f t="shared" si="145"/>
        <v>0</v>
      </c>
    </row>
    <row r="797" spans="1:6" ht="16.5" customHeight="1">
      <c r="A797" s="222" t="s">
        <v>635</v>
      </c>
      <c r="B797" s="224" t="s">
        <v>788</v>
      </c>
      <c r="C797" s="226" t="s">
        <v>70</v>
      </c>
      <c r="D797" s="185">
        <v>165</v>
      </c>
      <c r="E797" s="282"/>
      <c r="F797" s="166">
        <f t="shared" si="145"/>
        <v>0</v>
      </c>
    </row>
    <row r="798" spans="1:6" ht="16.5" customHeight="1">
      <c r="A798" s="222" t="s">
        <v>636</v>
      </c>
      <c r="B798" s="224" t="s">
        <v>789</v>
      </c>
      <c r="C798" s="226" t="s">
        <v>70</v>
      </c>
      <c r="D798" s="185">
        <v>85</v>
      </c>
      <c r="E798" s="282"/>
      <c r="F798" s="166">
        <f t="shared" si="145"/>
        <v>0</v>
      </c>
    </row>
    <row r="799" spans="1:6" ht="16.5" customHeight="1">
      <c r="A799" s="222" t="s">
        <v>637</v>
      </c>
      <c r="B799" s="224" t="s">
        <v>790</v>
      </c>
      <c r="C799" s="226" t="s">
        <v>70</v>
      </c>
      <c r="D799" s="185">
        <v>180</v>
      </c>
      <c r="E799" s="282"/>
      <c r="F799" s="166">
        <f t="shared" si="145"/>
        <v>0</v>
      </c>
    </row>
    <row r="800" spans="1:6" ht="16.5" customHeight="1">
      <c r="A800" s="222" t="s">
        <v>638</v>
      </c>
      <c r="B800" s="224" t="s">
        <v>791</v>
      </c>
      <c r="C800" s="226" t="s">
        <v>70</v>
      </c>
      <c r="D800" s="185">
        <v>440</v>
      </c>
      <c r="E800" s="282"/>
      <c r="F800" s="166">
        <f t="shared" si="145"/>
        <v>0</v>
      </c>
    </row>
    <row r="801" spans="1:6" ht="16.5" customHeight="1">
      <c r="A801" s="222" t="s">
        <v>639</v>
      </c>
      <c r="B801" s="224" t="s">
        <v>792</v>
      </c>
      <c r="C801" s="226" t="s">
        <v>70</v>
      </c>
      <c r="D801" s="185">
        <v>170</v>
      </c>
      <c r="E801" s="282"/>
      <c r="F801" s="166">
        <f t="shared" si="145"/>
        <v>0</v>
      </c>
    </row>
    <row r="802" spans="1:6" ht="16.5" customHeight="1">
      <c r="A802" s="222" t="s">
        <v>640</v>
      </c>
      <c r="B802" s="224" t="s">
        <v>793</v>
      </c>
      <c r="C802" s="226" t="s">
        <v>70</v>
      </c>
      <c r="D802" s="185">
        <v>235</v>
      </c>
      <c r="E802" s="282"/>
      <c r="F802" s="166">
        <f t="shared" si="145"/>
        <v>0</v>
      </c>
    </row>
    <row r="803" spans="1:6" ht="16.5" customHeight="1">
      <c r="A803" s="222" t="s">
        <v>641</v>
      </c>
      <c r="B803" s="224" t="s">
        <v>794</v>
      </c>
      <c r="C803" s="226" t="s">
        <v>70</v>
      </c>
      <c r="D803" s="185">
        <v>205</v>
      </c>
      <c r="E803" s="282"/>
      <c r="F803" s="166">
        <f t="shared" si="145"/>
        <v>0</v>
      </c>
    </row>
    <row r="804" spans="1:6" ht="16.5" customHeight="1">
      <c r="A804" s="222"/>
      <c r="B804" s="224"/>
      <c r="C804" s="180"/>
      <c r="D804" s="112"/>
      <c r="E804" s="9"/>
      <c r="F804" s="41"/>
    </row>
    <row r="805" spans="1:6" ht="16.5" customHeight="1">
      <c r="A805" s="222" t="s">
        <v>892</v>
      </c>
      <c r="B805" s="224" t="s">
        <v>881</v>
      </c>
      <c r="C805" s="180"/>
      <c r="D805" s="112"/>
      <c r="E805" s="9"/>
      <c r="F805" s="41"/>
    </row>
    <row r="806" spans="1:6" ht="16.5" customHeight="1">
      <c r="A806" s="222" t="s">
        <v>4</v>
      </c>
      <c r="B806" s="224" t="s">
        <v>624</v>
      </c>
      <c r="C806" s="226" t="s">
        <v>70</v>
      </c>
      <c r="D806" s="185">
        <v>50.1</v>
      </c>
      <c r="E806" s="282"/>
      <c r="F806" s="166">
        <f>D806*E806</f>
        <v>0</v>
      </c>
    </row>
    <row r="807" spans="1:6" ht="16.5" customHeight="1">
      <c r="A807" s="222" t="s">
        <v>5</v>
      </c>
      <c r="B807" s="224" t="s">
        <v>796</v>
      </c>
      <c r="C807" s="226" t="s">
        <v>70</v>
      </c>
      <c r="D807" s="185">
        <v>15.5</v>
      </c>
      <c r="E807" s="282"/>
      <c r="F807" s="166">
        <f>D807*E807</f>
        <v>0</v>
      </c>
    </row>
    <row r="808" spans="1:6" ht="16.5" customHeight="1">
      <c r="A808" s="222" t="s">
        <v>6</v>
      </c>
      <c r="B808" s="224" t="s">
        <v>626</v>
      </c>
      <c r="C808" s="226" t="s">
        <v>70</v>
      </c>
      <c r="D808" s="185">
        <v>8.6999999999999993</v>
      </c>
      <c r="E808" s="282"/>
      <c r="F808" s="166">
        <f>D808*E808</f>
        <v>0</v>
      </c>
    </row>
    <row r="809" spans="1:6" ht="16.5" customHeight="1">
      <c r="A809" s="222" t="s">
        <v>7</v>
      </c>
      <c r="B809" s="224" t="s">
        <v>630</v>
      </c>
      <c r="C809" s="226" t="s">
        <v>70</v>
      </c>
      <c r="D809" s="185">
        <v>21</v>
      </c>
      <c r="E809" s="282"/>
      <c r="F809" s="166">
        <f>D809*E809</f>
        <v>0</v>
      </c>
    </row>
    <row r="810" spans="1:6" ht="16.5" customHeight="1">
      <c r="A810" s="222"/>
      <c r="B810" s="224"/>
      <c r="C810" s="180"/>
      <c r="D810" s="112"/>
      <c r="E810" s="9"/>
      <c r="F810" s="41"/>
    </row>
    <row r="811" spans="1:6" ht="16.5" customHeight="1">
      <c r="A811" s="222" t="s">
        <v>893</v>
      </c>
      <c r="B811" s="139" t="s">
        <v>883</v>
      </c>
      <c r="C811" s="180"/>
      <c r="D811" s="112"/>
      <c r="E811" s="9"/>
      <c r="F811" s="41"/>
    </row>
    <row r="812" spans="1:6" ht="13.5" customHeight="1">
      <c r="A812" s="222" t="s">
        <v>4</v>
      </c>
      <c r="B812" s="227" t="s">
        <v>809</v>
      </c>
    </row>
    <row r="813" spans="1:6" ht="16.5" customHeight="1">
      <c r="A813" s="222"/>
      <c r="B813" s="207" t="s">
        <v>884</v>
      </c>
      <c r="C813" s="180" t="s">
        <v>70</v>
      </c>
      <c r="D813" s="112">
        <v>50</v>
      </c>
      <c r="E813" s="283"/>
      <c r="F813" s="41">
        <f>D813*E813</f>
        <v>0</v>
      </c>
    </row>
    <row r="814" spans="1:6" ht="16.5" customHeight="1">
      <c r="A814" s="222"/>
      <c r="B814" s="207" t="s">
        <v>885</v>
      </c>
      <c r="C814" s="180" t="s">
        <v>70</v>
      </c>
      <c r="D814" s="112">
        <v>50</v>
      </c>
      <c r="E814" s="283"/>
      <c r="F814" s="41">
        <f>D814*E814</f>
        <v>0</v>
      </c>
    </row>
    <row r="815" spans="1:6" ht="9" customHeight="1">
      <c r="A815" s="222"/>
      <c r="B815" s="207"/>
      <c r="C815" s="180"/>
      <c r="D815" s="112"/>
      <c r="E815" s="41"/>
      <c r="F815" s="41"/>
    </row>
    <row r="816" spans="1:6" ht="12.75" customHeight="1">
      <c r="A816" s="222" t="s">
        <v>5</v>
      </c>
      <c r="B816" s="139" t="s">
        <v>814</v>
      </c>
      <c r="C816" s="180"/>
      <c r="D816" s="112"/>
      <c r="E816" s="41"/>
      <c r="F816" s="41"/>
    </row>
    <row r="817" spans="1:6" ht="16.5" customHeight="1">
      <c r="A817" s="222"/>
      <c r="B817" s="139" t="s">
        <v>894</v>
      </c>
      <c r="C817" s="180" t="s">
        <v>70</v>
      </c>
      <c r="D817" s="112">
        <v>50</v>
      </c>
      <c r="E817" s="283"/>
      <c r="F817" s="41">
        <f>D817*E817</f>
        <v>0</v>
      </c>
    </row>
    <row r="818" spans="1:6" ht="16.5" customHeight="1">
      <c r="A818" s="222"/>
      <c r="B818" s="139" t="s">
        <v>895</v>
      </c>
      <c r="C818" s="180" t="s">
        <v>70</v>
      </c>
      <c r="D818" s="112">
        <v>30</v>
      </c>
      <c r="E818" s="283"/>
      <c r="F818" s="41">
        <f>D818*E818</f>
        <v>0</v>
      </c>
    </row>
    <row r="819" spans="1:6" ht="8.25" customHeight="1">
      <c r="A819" s="222"/>
      <c r="B819" s="207"/>
      <c r="C819" s="180"/>
      <c r="D819" s="112"/>
      <c r="E819" s="41"/>
      <c r="F819" s="41"/>
    </row>
    <row r="820" spans="1:6" ht="16.5" customHeight="1">
      <c r="A820" s="222" t="s">
        <v>6</v>
      </c>
      <c r="B820" s="149" t="s">
        <v>819</v>
      </c>
      <c r="C820" s="180"/>
      <c r="D820" s="112"/>
      <c r="E820" s="41"/>
      <c r="F820" s="41"/>
    </row>
    <row r="821" spans="1:6" ht="16.5" customHeight="1">
      <c r="A821" s="222"/>
      <c r="B821" s="207" t="s">
        <v>896</v>
      </c>
      <c r="C821" s="180" t="s">
        <v>70</v>
      </c>
      <c r="D821" s="112">
        <v>220</v>
      </c>
      <c r="E821" s="283"/>
      <c r="F821" s="41">
        <f>D821*E821</f>
        <v>0</v>
      </c>
    </row>
    <row r="822" spans="1:6" ht="9.75" customHeight="1">
      <c r="A822" s="222"/>
      <c r="B822" s="207"/>
      <c r="C822" s="180"/>
      <c r="D822" s="112"/>
      <c r="E822" s="41"/>
      <c r="F822" s="41"/>
    </row>
    <row r="823" spans="1:6" ht="16.5" customHeight="1">
      <c r="A823" s="222" t="s">
        <v>897</v>
      </c>
      <c r="B823" s="149" t="s">
        <v>898</v>
      </c>
      <c r="C823" s="180"/>
      <c r="D823" s="112"/>
      <c r="E823" s="41"/>
      <c r="F823" s="41"/>
    </row>
    <row r="824" spans="1:6" ht="16.5" customHeight="1">
      <c r="A824" s="222" t="s">
        <v>4</v>
      </c>
      <c r="B824" s="224" t="s">
        <v>633</v>
      </c>
      <c r="C824" s="180" t="s">
        <v>70</v>
      </c>
      <c r="D824" s="112">
        <v>124</v>
      </c>
      <c r="E824" s="283"/>
      <c r="F824" s="41">
        <f t="shared" ref="F824:F836" si="146">D824*E824</f>
        <v>0</v>
      </c>
    </row>
    <row r="825" spans="1:6" ht="16.5" customHeight="1">
      <c r="A825" s="222" t="s">
        <v>5</v>
      </c>
      <c r="B825" s="224" t="s">
        <v>621</v>
      </c>
      <c r="C825" s="180" t="s">
        <v>70</v>
      </c>
      <c r="D825" s="112">
        <v>48</v>
      </c>
      <c r="E825" s="283"/>
      <c r="F825" s="41">
        <f t="shared" si="146"/>
        <v>0</v>
      </c>
    </row>
    <row r="826" spans="1:6" ht="16.5" customHeight="1">
      <c r="A826" s="222" t="s">
        <v>6</v>
      </c>
      <c r="B826" s="224" t="s">
        <v>622</v>
      </c>
      <c r="C826" s="180" t="s">
        <v>70</v>
      </c>
      <c r="D826" s="112">
        <v>30</v>
      </c>
      <c r="E826" s="283"/>
      <c r="F826" s="41">
        <f t="shared" si="146"/>
        <v>0</v>
      </c>
    </row>
    <row r="827" spans="1:6" ht="16.5" customHeight="1">
      <c r="A827" s="222" t="s">
        <v>7</v>
      </c>
      <c r="B827" s="224" t="s">
        <v>623</v>
      </c>
      <c r="C827" s="180" t="s">
        <v>70</v>
      </c>
      <c r="D827" s="112">
        <v>17</v>
      </c>
      <c r="E827" s="283"/>
      <c r="F827" s="41">
        <f t="shared" si="146"/>
        <v>0</v>
      </c>
    </row>
    <row r="828" spans="1:6" ht="16.5" customHeight="1">
      <c r="A828" s="222" t="s">
        <v>634</v>
      </c>
      <c r="B828" s="224" t="s">
        <v>627</v>
      </c>
      <c r="C828" s="180" t="s">
        <v>70</v>
      </c>
      <c r="D828" s="112">
        <v>14.5</v>
      </c>
      <c r="E828" s="283"/>
      <c r="F828" s="41">
        <f t="shared" si="146"/>
        <v>0</v>
      </c>
    </row>
    <row r="829" spans="1:6" ht="16.5" customHeight="1">
      <c r="A829" s="222" t="s">
        <v>635</v>
      </c>
      <c r="B829" s="224" t="s">
        <v>628</v>
      </c>
      <c r="C829" s="180" t="s">
        <v>70</v>
      </c>
      <c r="D829" s="112">
        <v>15.3</v>
      </c>
      <c r="E829" s="283"/>
      <c r="F829" s="41">
        <f t="shared" si="146"/>
        <v>0</v>
      </c>
    </row>
    <row r="830" spans="1:6" ht="16.5" customHeight="1">
      <c r="A830" s="222" t="s">
        <v>636</v>
      </c>
      <c r="B830" s="224" t="s">
        <v>629</v>
      </c>
      <c r="C830" s="180" t="s">
        <v>70</v>
      </c>
      <c r="D830" s="112">
        <v>17</v>
      </c>
      <c r="E830" s="283"/>
      <c r="F830" s="41">
        <f t="shared" si="146"/>
        <v>0</v>
      </c>
    </row>
    <row r="831" spans="1:6" ht="16.5" customHeight="1">
      <c r="A831" s="222" t="s">
        <v>637</v>
      </c>
      <c r="B831" s="224" t="s">
        <v>631</v>
      </c>
      <c r="C831" s="180" t="s">
        <v>70</v>
      </c>
      <c r="D831" s="112">
        <v>12</v>
      </c>
      <c r="E831" s="283"/>
      <c r="F831" s="41">
        <f t="shared" si="146"/>
        <v>0</v>
      </c>
    </row>
    <row r="832" spans="1:6" ht="16.5" customHeight="1">
      <c r="A832" s="222" t="s">
        <v>638</v>
      </c>
      <c r="B832" s="224" t="s">
        <v>623</v>
      </c>
      <c r="C832" s="180" t="s">
        <v>70</v>
      </c>
      <c r="D832" s="112">
        <v>17</v>
      </c>
      <c r="E832" s="283"/>
      <c r="F832" s="41">
        <f t="shared" si="146"/>
        <v>0</v>
      </c>
    </row>
    <row r="833" spans="1:6" ht="16.5" customHeight="1">
      <c r="A833" s="222" t="s">
        <v>639</v>
      </c>
      <c r="B833" s="224" t="s">
        <v>622</v>
      </c>
      <c r="C833" s="180" t="s">
        <v>70</v>
      </c>
      <c r="D833" s="112">
        <v>30</v>
      </c>
      <c r="E833" s="283"/>
      <c r="F833" s="41">
        <f t="shared" si="146"/>
        <v>0</v>
      </c>
    </row>
    <row r="834" spans="1:6" ht="16.5" customHeight="1">
      <c r="A834" s="222" t="s">
        <v>640</v>
      </c>
      <c r="B834" s="224" t="s">
        <v>614</v>
      </c>
      <c r="C834" s="180" t="s">
        <v>70</v>
      </c>
      <c r="D834" s="112">
        <v>23.5</v>
      </c>
      <c r="E834" s="283"/>
      <c r="F834" s="41">
        <f t="shared" si="146"/>
        <v>0</v>
      </c>
    </row>
    <row r="835" spans="1:6" ht="16.5" customHeight="1">
      <c r="A835" s="222" t="s">
        <v>641</v>
      </c>
      <c r="B835" s="224" t="s">
        <v>615</v>
      </c>
      <c r="C835" s="180" t="s">
        <v>70</v>
      </c>
      <c r="D835" s="112">
        <v>23.5</v>
      </c>
      <c r="E835" s="283"/>
      <c r="F835" s="41">
        <f t="shared" si="146"/>
        <v>0</v>
      </c>
    </row>
    <row r="836" spans="1:6" ht="16.5" customHeight="1">
      <c r="A836" s="222" t="s">
        <v>642</v>
      </c>
      <c r="B836" s="224" t="s">
        <v>616</v>
      </c>
      <c r="C836" s="180" t="s">
        <v>70</v>
      </c>
      <c r="D836" s="112">
        <v>22.5</v>
      </c>
      <c r="E836" s="283"/>
      <c r="F836" s="41">
        <f t="shared" si="146"/>
        <v>0</v>
      </c>
    </row>
    <row r="837" spans="1:6" ht="16.5" customHeight="1">
      <c r="A837" s="222"/>
      <c r="B837" s="149"/>
      <c r="C837" s="180"/>
      <c r="D837" s="112"/>
      <c r="E837" s="41"/>
      <c r="F837" s="41"/>
    </row>
    <row r="838" spans="1:6" ht="16.5" customHeight="1">
      <c r="A838" s="222" t="s">
        <v>899</v>
      </c>
      <c r="B838" s="224" t="s">
        <v>888</v>
      </c>
      <c r="C838" s="160"/>
      <c r="F838" s="161"/>
    </row>
    <row r="839" spans="1:6" ht="16.5" customHeight="1">
      <c r="A839" s="222" t="s">
        <v>4</v>
      </c>
      <c r="B839" s="224" t="s">
        <v>653</v>
      </c>
      <c r="C839" s="226" t="s">
        <v>70</v>
      </c>
      <c r="D839" s="185">
        <v>25.5</v>
      </c>
      <c r="E839" s="282"/>
      <c r="F839" s="166">
        <f t="shared" ref="F839:F858" si="147">D839*E839</f>
        <v>0</v>
      </c>
    </row>
    <row r="840" spans="1:6" ht="16.5" customHeight="1">
      <c r="A840" s="222" t="s">
        <v>5</v>
      </c>
      <c r="B840" s="224" t="s">
        <v>653</v>
      </c>
      <c r="C840" s="226" t="s">
        <v>70</v>
      </c>
      <c r="D840" s="185">
        <v>25</v>
      </c>
      <c r="E840" s="282"/>
      <c r="F840" s="166">
        <f t="shared" si="147"/>
        <v>0</v>
      </c>
    </row>
    <row r="841" spans="1:6" ht="16.5" customHeight="1">
      <c r="A841" s="222" t="s">
        <v>6</v>
      </c>
      <c r="B841" s="224" t="s">
        <v>653</v>
      </c>
      <c r="C841" s="226" t="s">
        <v>70</v>
      </c>
      <c r="D841" s="185">
        <v>25</v>
      </c>
      <c r="E841" s="282"/>
      <c r="F841" s="166">
        <f t="shared" si="147"/>
        <v>0</v>
      </c>
    </row>
    <row r="842" spans="1:6" ht="16.5" customHeight="1">
      <c r="A842" s="222" t="s">
        <v>7</v>
      </c>
      <c r="B842" s="224" t="s">
        <v>843</v>
      </c>
      <c r="C842" s="226" t="s">
        <v>70</v>
      </c>
      <c r="D842" s="185">
        <v>63.5</v>
      </c>
      <c r="E842" s="282"/>
      <c r="F842" s="166">
        <f t="shared" si="147"/>
        <v>0</v>
      </c>
    </row>
    <row r="843" spans="1:6" ht="16.5" customHeight="1">
      <c r="A843" s="222" t="s">
        <v>634</v>
      </c>
      <c r="B843" s="224" t="s">
        <v>655</v>
      </c>
      <c r="C843" s="226" t="s">
        <v>70</v>
      </c>
      <c r="D843" s="185">
        <v>24.5</v>
      </c>
      <c r="E843" s="282"/>
      <c r="F843" s="166">
        <f t="shared" si="147"/>
        <v>0</v>
      </c>
    </row>
    <row r="844" spans="1:6" ht="16.5" customHeight="1">
      <c r="A844" s="222" t="s">
        <v>635</v>
      </c>
      <c r="B844" s="224" t="s">
        <v>656</v>
      </c>
      <c r="C844" s="226" t="s">
        <v>70</v>
      </c>
      <c r="D844" s="185">
        <v>20.5</v>
      </c>
      <c r="E844" s="282"/>
      <c r="F844" s="166">
        <f t="shared" si="147"/>
        <v>0</v>
      </c>
    </row>
    <row r="845" spans="1:6" ht="16.5" customHeight="1">
      <c r="A845" s="222" t="s">
        <v>636</v>
      </c>
      <c r="B845" s="224" t="s">
        <v>657</v>
      </c>
      <c r="C845" s="226" t="s">
        <v>70</v>
      </c>
      <c r="D845" s="185">
        <v>24.5</v>
      </c>
      <c r="E845" s="282"/>
      <c r="F845" s="166">
        <f t="shared" si="147"/>
        <v>0</v>
      </c>
    </row>
    <row r="846" spans="1:6" ht="16.5" customHeight="1">
      <c r="A846" s="222" t="s">
        <v>637</v>
      </c>
      <c r="B846" s="224" t="s">
        <v>656</v>
      </c>
      <c r="C846" s="226" t="s">
        <v>70</v>
      </c>
      <c r="D846" s="185">
        <v>20.5</v>
      </c>
      <c r="E846" s="282"/>
      <c r="F846" s="166">
        <f t="shared" si="147"/>
        <v>0</v>
      </c>
    </row>
    <row r="847" spans="1:6" ht="16.5" customHeight="1">
      <c r="A847" s="222" t="s">
        <v>638</v>
      </c>
      <c r="B847" s="224" t="s">
        <v>628</v>
      </c>
      <c r="C847" s="226" t="s">
        <v>70</v>
      </c>
      <c r="D847" s="185">
        <v>27.7</v>
      </c>
      <c r="E847" s="282"/>
      <c r="F847" s="166">
        <f t="shared" si="147"/>
        <v>0</v>
      </c>
    </row>
    <row r="848" spans="1:6" ht="16.5" customHeight="1">
      <c r="A848" s="222" t="s">
        <v>639</v>
      </c>
      <c r="B848" s="224" t="s">
        <v>653</v>
      </c>
      <c r="C848" s="226" t="s">
        <v>70</v>
      </c>
      <c r="D848" s="185">
        <v>25</v>
      </c>
      <c r="E848" s="282"/>
      <c r="F848" s="166">
        <f t="shared" si="147"/>
        <v>0</v>
      </c>
    </row>
    <row r="849" spans="1:7" ht="16.5" customHeight="1">
      <c r="A849" s="222" t="s">
        <v>640</v>
      </c>
      <c r="B849" s="224" t="s">
        <v>653</v>
      </c>
      <c r="C849" s="226" t="s">
        <v>70</v>
      </c>
      <c r="D849" s="185">
        <v>25</v>
      </c>
      <c r="E849" s="282"/>
      <c r="F849" s="166">
        <f t="shared" si="147"/>
        <v>0</v>
      </c>
    </row>
    <row r="850" spans="1:7" ht="16.5" customHeight="1">
      <c r="A850" s="222" t="s">
        <v>641</v>
      </c>
      <c r="B850" s="224" t="s">
        <v>629</v>
      </c>
      <c r="C850" s="226" t="s">
        <v>70</v>
      </c>
      <c r="D850" s="185">
        <v>9</v>
      </c>
      <c r="E850" s="282"/>
      <c r="F850" s="166">
        <f t="shared" si="147"/>
        <v>0</v>
      </c>
    </row>
    <row r="851" spans="1:7" ht="16.5" customHeight="1">
      <c r="A851" s="222" t="s">
        <v>642</v>
      </c>
      <c r="B851" s="224" t="s">
        <v>658</v>
      </c>
      <c r="C851" s="226" t="s">
        <v>70</v>
      </c>
      <c r="D851" s="185">
        <v>7.1</v>
      </c>
      <c r="E851" s="282"/>
      <c r="F851" s="166">
        <f t="shared" si="147"/>
        <v>0</v>
      </c>
    </row>
    <row r="852" spans="1:7" ht="16.5" customHeight="1">
      <c r="A852" s="222" t="s">
        <v>643</v>
      </c>
      <c r="B852" s="224" t="s">
        <v>659</v>
      </c>
      <c r="C852" s="226" t="s">
        <v>70</v>
      </c>
      <c r="D852" s="185">
        <v>7.28</v>
      </c>
      <c r="E852" s="282"/>
      <c r="F852" s="166">
        <f t="shared" si="147"/>
        <v>0</v>
      </c>
    </row>
    <row r="853" spans="1:7" ht="16.5" customHeight="1">
      <c r="A853" s="222" t="s">
        <v>644</v>
      </c>
      <c r="B853" s="224" t="s">
        <v>660</v>
      </c>
      <c r="C853" s="226" t="s">
        <v>70</v>
      </c>
      <c r="D853" s="185">
        <v>11.4</v>
      </c>
      <c r="E853" s="282"/>
      <c r="F853" s="166">
        <f t="shared" si="147"/>
        <v>0</v>
      </c>
    </row>
    <row r="854" spans="1:7" ht="16.5" customHeight="1">
      <c r="A854" s="222" t="s">
        <v>649</v>
      </c>
      <c r="B854" s="224" t="s">
        <v>661</v>
      </c>
      <c r="C854" s="226" t="s">
        <v>70</v>
      </c>
      <c r="D854" s="185">
        <v>17.5</v>
      </c>
      <c r="E854" s="282"/>
      <c r="F854" s="166">
        <f t="shared" si="147"/>
        <v>0</v>
      </c>
    </row>
    <row r="855" spans="1:7" ht="16.5" customHeight="1">
      <c r="A855" s="222" t="s">
        <v>650</v>
      </c>
      <c r="B855" s="224" t="s">
        <v>662</v>
      </c>
      <c r="C855" s="226" t="s">
        <v>70</v>
      </c>
      <c r="D855" s="185">
        <v>9.5500000000000007</v>
      </c>
      <c r="E855" s="282"/>
      <c r="F855" s="166">
        <f t="shared" si="147"/>
        <v>0</v>
      </c>
    </row>
    <row r="856" spans="1:7" ht="16.5" customHeight="1">
      <c r="A856" s="222" t="s">
        <v>651</v>
      </c>
      <c r="B856" s="224" t="s">
        <v>663</v>
      </c>
      <c r="C856" s="226" t="s">
        <v>70</v>
      </c>
      <c r="D856" s="185">
        <v>21</v>
      </c>
      <c r="E856" s="282"/>
      <c r="F856" s="166">
        <f t="shared" si="147"/>
        <v>0</v>
      </c>
    </row>
    <row r="857" spans="1:7" ht="16.5" customHeight="1">
      <c r="A857" s="222" t="s">
        <v>666</v>
      </c>
      <c r="B857" s="224" t="s">
        <v>664</v>
      </c>
      <c r="C857" s="226" t="s">
        <v>70</v>
      </c>
      <c r="D857" s="185">
        <v>3.2</v>
      </c>
      <c r="E857" s="282"/>
      <c r="F857" s="166">
        <f t="shared" si="147"/>
        <v>0</v>
      </c>
    </row>
    <row r="858" spans="1:7" ht="16.5" customHeight="1">
      <c r="A858" s="222" t="s">
        <v>650</v>
      </c>
      <c r="B858" s="224" t="s">
        <v>625</v>
      </c>
      <c r="C858" s="226" t="s">
        <v>70</v>
      </c>
      <c r="D858" s="185">
        <v>15.5</v>
      </c>
      <c r="E858" s="282"/>
      <c r="F858" s="166">
        <f t="shared" si="147"/>
        <v>0</v>
      </c>
    </row>
    <row r="859" spans="1:7" ht="16.5" customHeight="1">
      <c r="A859" s="222"/>
      <c r="B859" s="224"/>
      <c r="C859" s="226"/>
      <c r="D859" s="185"/>
      <c r="E859" s="166"/>
      <c r="F859" s="166"/>
    </row>
    <row r="860" spans="1:7" s="119" customFormat="1" ht="15" customHeight="1">
      <c r="A860" s="153" t="s">
        <v>874</v>
      </c>
      <c r="B860" s="154" t="s">
        <v>900</v>
      </c>
      <c r="C860" s="155"/>
      <c r="D860" s="156"/>
      <c r="E860" s="157"/>
      <c r="F860" s="158">
        <f>SUM(F722:F858)</f>
        <v>0</v>
      </c>
    </row>
    <row r="861" spans="1:7" ht="13.15">
      <c r="A861" s="221"/>
      <c r="B861" s="159"/>
      <c r="C861" s="160"/>
      <c r="F861" s="161"/>
    </row>
    <row r="862" spans="1:7" ht="13.15">
      <c r="A862" s="127" t="s">
        <v>903</v>
      </c>
      <c r="B862" s="128" t="s">
        <v>125</v>
      </c>
      <c r="C862" s="129"/>
      <c r="D862" s="129"/>
      <c r="E862" s="129"/>
      <c r="F862" s="130"/>
    </row>
    <row r="863" spans="1:7" ht="13.15">
      <c r="A863" s="221"/>
      <c r="B863" s="159"/>
      <c r="C863" s="160"/>
      <c r="F863" s="161"/>
    </row>
    <row r="864" spans="1:7" ht="195" customHeight="1">
      <c r="A864" s="132"/>
      <c r="B864" s="228" t="s">
        <v>2318</v>
      </c>
      <c r="C864" s="160"/>
      <c r="F864" s="161"/>
      <c r="G864" s="11"/>
    </row>
    <row r="865" spans="1:6" ht="191.25">
      <c r="A865" s="132" t="s">
        <v>904</v>
      </c>
      <c r="B865" s="139" t="s">
        <v>905</v>
      </c>
      <c r="C865" s="160"/>
      <c r="F865" s="161"/>
    </row>
    <row r="866" spans="1:6" ht="13.15">
      <c r="A866" s="229" t="s">
        <v>906</v>
      </c>
      <c r="B866" s="230" t="s">
        <v>907</v>
      </c>
      <c r="C866" s="160"/>
      <c r="F866" s="161"/>
    </row>
    <row r="867" spans="1:6" ht="14.25">
      <c r="A867" s="196" t="s">
        <v>4</v>
      </c>
      <c r="B867" s="224" t="s">
        <v>622</v>
      </c>
      <c r="C867" s="192" t="s">
        <v>720</v>
      </c>
      <c r="D867" s="185">
        <v>30</v>
      </c>
      <c r="E867" s="284"/>
      <c r="F867" s="166">
        <f t="shared" ref="F867:F877" si="148">D867*E867</f>
        <v>0</v>
      </c>
    </row>
    <row r="868" spans="1:6" ht="14.25">
      <c r="A868" s="196" t="s">
        <v>5</v>
      </c>
      <c r="B868" s="224" t="s">
        <v>623</v>
      </c>
      <c r="C868" s="192" t="s">
        <v>720</v>
      </c>
      <c r="D868" s="185">
        <v>17</v>
      </c>
      <c r="E868" s="284"/>
      <c r="F868" s="166">
        <f t="shared" si="148"/>
        <v>0</v>
      </c>
    </row>
    <row r="869" spans="1:6" ht="14.25">
      <c r="A869" s="196" t="s">
        <v>6</v>
      </c>
      <c r="B869" s="224" t="s">
        <v>627</v>
      </c>
      <c r="C869" s="192" t="s">
        <v>720</v>
      </c>
      <c r="D869" s="185">
        <v>14.5</v>
      </c>
      <c r="E869" s="284"/>
      <c r="F869" s="166">
        <f t="shared" si="148"/>
        <v>0</v>
      </c>
    </row>
    <row r="870" spans="1:6" ht="14.25">
      <c r="A870" s="196" t="s">
        <v>7</v>
      </c>
      <c r="B870" s="224" t="s">
        <v>628</v>
      </c>
      <c r="C870" s="192" t="s">
        <v>720</v>
      </c>
      <c r="D870" s="185">
        <v>15.3</v>
      </c>
      <c r="E870" s="284"/>
      <c r="F870" s="166">
        <f t="shared" si="148"/>
        <v>0</v>
      </c>
    </row>
    <row r="871" spans="1:6" ht="14.25">
      <c r="A871" s="196" t="s">
        <v>634</v>
      </c>
      <c r="B871" s="224" t="s">
        <v>629</v>
      </c>
      <c r="C871" s="192" t="s">
        <v>720</v>
      </c>
      <c r="D871" s="185">
        <v>17</v>
      </c>
      <c r="E871" s="284"/>
      <c r="F871" s="166">
        <f t="shared" si="148"/>
        <v>0</v>
      </c>
    </row>
    <row r="872" spans="1:6" ht="14.25">
      <c r="A872" s="196" t="s">
        <v>635</v>
      </c>
      <c r="B872" s="224" t="s">
        <v>631</v>
      </c>
      <c r="C872" s="192" t="s">
        <v>720</v>
      </c>
      <c r="D872" s="185">
        <v>12</v>
      </c>
      <c r="E872" s="284"/>
      <c r="F872" s="166">
        <f t="shared" si="148"/>
        <v>0</v>
      </c>
    </row>
    <row r="873" spans="1:6" ht="14.25">
      <c r="A873" s="196" t="s">
        <v>636</v>
      </c>
      <c r="B873" s="224" t="s">
        <v>623</v>
      </c>
      <c r="C873" s="192" t="s">
        <v>720</v>
      </c>
      <c r="D873" s="185">
        <v>17</v>
      </c>
      <c r="E873" s="284"/>
      <c r="F873" s="166">
        <f t="shared" si="148"/>
        <v>0</v>
      </c>
    </row>
    <row r="874" spans="1:6" ht="14.25">
      <c r="A874" s="196" t="s">
        <v>637</v>
      </c>
      <c r="B874" s="224" t="s">
        <v>622</v>
      </c>
      <c r="C874" s="192" t="s">
        <v>720</v>
      </c>
      <c r="D874" s="185">
        <v>30</v>
      </c>
      <c r="E874" s="284"/>
      <c r="F874" s="166">
        <f t="shared" si="148"/>
        <v>0</v>
      </c>
    </row>
    <row r="875" spans="1:6" ht="14.25">
      <c r="A875" s="196" t="s">
        <v>638</v>
      </c>
      <c r="B875" s="224" t="s">
        <v>616</v>
      </c>
      <c r="C875" s="192" t="s">
        <v>720</v>
      </c>
      <c r="D875" s="185">
        <v>22.5</v>
      </c>
      <c r="E875" s="284"/>
      <c r="F875" s="166">
        <f t="shared" si="148"/>
        <v>0</v>
      </c>
    </row>
    <row r="876" spans="1:6" ht="16.5" customHeight="1">
      <c r="A876" s="196" t="s">
        <v>639</v>
      </c>
      <c r="B876" s="224" t="s">
        <v>624</v>
      </c>
      <c r="C876" s="192" t="s">
        <v>720</v>
      </c>
      <c r="D876" s="185">
        <v>50.1</v>
      </c>
      <c r="E876" s="284"/>
      <c r="F876" s="166">
        <f t="shared" si="148"/>
        <v>0</v>
      </c>
    </row>
    <row r="877" spans="1:6" ht="14.25">
      <c r="A877" s="196" t="s">
        <v>640</v>
      </c>
      <c r="B877" s="224" t="s">
        <v>630</v>
      </c>
      <c r="C877" s="192" t="s">
        <v>720</v>
      </c>
      <c r="D877" s="185">
        <v>21</v>
      </c>
      <c r="E877" s="284"/>
      <c r="F877" s="166">
        <f t="shared" si="148"/>
        <v>0</v>
      </c>
    </row>
    <row r="878" spans="1:6" ht="13.15">
      <c r="A878" s="221"/>
      <c r="B878" s="133"/>
      <c r="C878" s="180"/>
      <c r="D878" s="112"/>
      <c r="E878" s="9"/>
      <c r="F878" s="41"/>
    </row>
    <row r="879" spans="1:6">
      <c r="A879" s="229" t="s">
        <v>908</v>
      </c>
      <c r="B879" s="133" t="s">
        <v>909</v>
      </c>
      <c r="C879" s="180"/>
      <c r="D879" s="112"/>
      <c r="E879" s="9"/>
      <c r="F879" s="41"/>
    </row>
    <row r="880" spans="1:6" ht="14.25">
      <c r="A880" s="196" t="s">
        <v>4</v>
      </c>
      <c r="B880" s="224" t="s">
        <v>629</v>
      </c>
      <c r="C880" s="192" t="s">
        <v>720</v>
      </c>
      <c r="D880" s="185">
        <v>9</v>
      </c>
      <c r="E880" s="284"/>
      <c r="F880" s="166">
        <f t="shared" ref="F880:F882" si="149">D880*E880</f>
        <v>0</v>
      </c>
    </row>
    <row r="881" spans="1:6" ht="14.25">
      <c r="A881" s="196" t="s">
        <v>5</v>
      </c>
      <c r="B881" s="224" t="s">
        <v>659</v>
      </c>
      <c r="C881" s="192" t="s">
        <v>720</v>
      </c>
      <c r="D881" s="185">
        <v>7.28</v>
      </c>
      <c r="E881" s="284"/>
      <c r="F881" s="166">
        <f t="shared" si="149"/>
        <v>0</v>
      </c>
    </row>
    <row r="882" spans="1:6" ht="14.25">
      <c r="A882" s="196" t="s">
        <v>6</v>
      </c>
      <c r="B882" s="224" t="s">
        <v>664</v>
      </c>
      <c r="C882" s="192" t="s">
        <v>720</v>
      </c>
      <c r="D882" s="185">
        <v>3.2</v>
      </c>
      <c r="E882" s="284"/>
      <c r="F882" s="166">
        <f t="shared" si="149"/>
        <v>0</v>
      </c>
    </row>
    <row r="883" spans="1:6">
      <c r="A883" s="196"/>
      <c r="B883" s="224"/>
      <c r="C883" s="192"/>
      <c r="D883" s="185"/>
      <c r="E883" s="185"/>
      <c r="F883" s="166"/>
    </row>
    <row r="884" spans="1:6" ht="178.5">
      <c r="A884" s="132" t="s">
        <v>910</v>
      </c>
      <c r="B884" s="139" t="s">
        <v>911</v>
      </c>
      <c r="C884" s="192" t="s">
        <v>720</v>
      </c>
      <c r="D884" s="185">
        <v>180</v>
      </c>
      <c r="E884" s="284"/>
      <c r="F884" s="166">
        <f t="shared" ref="F884" si="150">D884*E884</f>
        <v>0</v>
      </c>
    </row>
    <row r="885" spans="1:6">
      <c r="A885" s="196"/>
      <c r="B885" s="224"/>
      <c r="C885" s="192"/>
      <c r="D885" s="185"/>
      <c r="E885" s="185"/>
      <c r="F885" s="166"/>
    </row>
    <row r="886" spans="1:6">
      <c r="A886" s="196"/>
      <c r="B886" s="224"/>
      <c r="C886" s="192"/>
      <c r="D886" s="185"/>
      <c r="E886" s="185"/>
      <c r="F886" s="166"/>
    </row>
    <row r="887" spans="1:6" ht="51">
      <c r="A887" s="132" t="s">
        <v>913</v>
      </c>
      <c r="B887" s="139" t="s">
        <v>912</v>
      </c>
      <c r="C887" s="192"/>
      <c r="D887" s="185"/>
      <c r="E887" s="185"/>
      <c r="F887" s="166"/>
    </row>
    <row r="888" spans="1:6" ht="14.25">
      <c r="A888" s="196"/>
      <c r="B888" s="139" t="s">
        <v>914</v>
      </c>
      <c r="C888" s="192" t="s">
        <v>711</v>
      </c>
      <c r="D888" s="185">
        <v>100</v>
      </c>
      <c r="E888" s="284"/>
      <c r="F888" s="166">
        <f t="shared" ref="F888" si="151">D888*E888</f>
        <v>0</v>
      </c>
    </row>
    <row r="889" spans="1:6">
      <c r="A889" s="196"/>
      <c r="B889" s="224"/>
      <c r="C889" s="192"/>
      <c r="D889" s="185"/>
      <c r="E889" s="185"/>
      <c r="F889" s="166"/>
    </row>
    <row r="890" spans="1:6" ht="63.75">
      <c r="A890" s="132" t="s">
        <v>916</v>
      </c>
      <c r="B890" s="139" t="s">
        <v>915</v>
      </c>
      <c r="C890" s="192"/>
      <c r="D890" s="185"/>
      <c r="E890" s="185"/>
      <c r="F890" s="166"/>
    </row>
    <row r="891" spans="1:6" ht="38.25">
      <c r="A891" s="196"/>
      <c r="B891" s="139" t="s">
        <v>917</v>
      </c>
      <c r="C891" s="192"/>
      <c r="D891" s="185"/>
      <c r="E891" s="185"/>
      <c r="F891" s="166"/>
    </row>
    <row r="892" spans="1:6" ht="63.75">
      <c r="A892" s="196"/>
      <c r="B892" s="139" t="s">
        <v>918</v>
      </c>
      <c r="C892" s="192"/>
      <c r="D892" s="185"/>
      <c r="E892" s="185"/>
      <c r="F892" s="166"/>
    </row>
    <row r="893" spans="1:6">
      <c r="A893" s="231" t="s">
        <v>919</v>
      </c>
      <c r="B893" s="224" t="s">
        <v>909</v>
      </c>
      <c r="C893" s="192"/>
      <c r="D893" s="185"/>
      <c r="E893" s="185"/>
      <c r="F893" s="166"/>
    </row>
    <row r="894" spans="1:6" ht="14.25">
      <c r="A894" s="196" t="s">
        <v>4</v>
      </c>
      <c r="B894" s="224" t="s">
        <v>653</v>
      </c>
      <c r="C894" s="192" t="s">
        <v>720</v>
      </c>
      <c r="D894" s="185">
        <v>25.5</v>
      </c>
      <c r="E894" s="284"/>
      <c r="F894" s="232">
        <f t="shared" ref="F894:F899" si="152">D894*E894</f>
        <v>0</v>
      </c>
    </row>
    <row r="895" spans="1:6" ht="14.25">
      <c r="A895" s="196" t="s">
        <v>5</v>
      </c>
      <c r="B895" s="224" t="s">
        <v>653</v>
      </c>
      <c r="C895" s="192" t="s">
        <v>720</v>
      </c>
      <c r="D895" s="185">
        <v>25</v>
      </c>
      <c r="E895" s="284"/>
      <c r="F895" s="232">
        <f t="shared" si="152"/>
        <v>0</v>
      </c>
    </row>
    <row r="896" spans="1:6" ht="14.25">
      <c r="A896" s="196" t="s">
        <v>6</v>
      </c>
      <c r="B896" s="224" t="s">
        <v>653</v>
      </c>
      <c r="C896" s="192" t="s">
        <v>720</v>
      </c>
      <c r="D896" s="185">
        <v>25</v>
      </c>
      <c r="E896" s="284"/>
      <c r="F896" s="232">
        <f t="shared" si="152"/>
        <v>0</v>
      </c>
    </row>
    <row r="897" spans="1:6" ht="14.25">
      <c r="A897" s="196" t="s">
        <v>7</v>
      </c>
      <c r="B897" s="224" t="s">
        <v>653</v>
      </c>
      <c r="C897" s="192" t="s">
        <v>720</v>
      </c>
      <c r="D897" s="185">
        <v>25</v>
      </c>
      <c r="E897" s="284"/>
      <c r="F897" s="232">
        <f t="shared" si="152"/>
        <v>0</v>
      </c>
    </row>
    <row r="898" spans="1:6" ht="14.25">
      <c r="A898" s="196" t="s">
        <v>634</v>
      </c>
      <c r="B898" s="224" t="s">
        <v>653</v>
      </c>
      <c r="C898" s="192" t="s">
        <v>720</v>
      </c>
      <c r="D898" s="185">
        <v>25</v>
      </c>
      <c r="E898" s="284"/>
      <c r="F898" s="232">
        <f t="shared" si="152"/>
        <v>0</v>
      </c>
    </row>
    <row r="899" spans="1:6" ht="14.25">
      <c r="A899" s="196" t="s">
        <v>635</v>
      </c>
      <c r="B899" s="224" t="s">
        <v>920</v>
      </c>
      <c r="C899" s="192" t="s">
        <v>720</v>
      </c>
      <c r="D899" s="185">
        <v>5</v>
      </c>
      <c r="E899" s="284"/>
      <c r="F899" s="232">
        <f t="shared" si="152"/>
        <v>0</v>
      </c>
    </row>
    <row r="900" spans="1:6">
      <c r="A900" s="196"/>
      <c r="B900" s="224"/>
      <c r="C900" s="192"/>
      <c r="D900" s="185"/>
      <c r="E900" s="185"/>
      <c r="F900" s="232"/>
    </row>
    <row r="901" spans="1:6" ht="14.25">
      <c r="A901" s="231" t="s">
        <v>924</v>
      </c>
      <c r="B901" s="224" t="s">
        <v>925</v>
      </c>
      <c r="C901" s="192" t="s">
        <v>711</v>
      </c>
      <c r="D901" s="185">
        <v>105</v>
      </c>
      <c r="E901" s="284"/>
      <c r="F901" s="232">
        <f t="shared" ref="F901" si="153">D901*E901</f>
        <v>0</v>
      </c>
    </row>
    <row r="902" spans="1:6">
      <c r="A902" s="196"/>
      <c r="B902" s="224"/>
      <c r="C902" s="192"/>
      <c r="D902" s="185"/>
      <c r="E902" s="185"/>
      <c r="F902" s="166"/>
    </row>
    <row r="903" spans="1:6" ht="13.15">
      <c r="A903" s="132" t="s">
        <v>921</v>
      </c>
      <c r="B903" s="149" t="s">
        <v>922</v>
      </c>
      <c r="C903" s="180"/>
      <c r="D903" s="112"/>
      <c r="E903" s="9"/>
      <c r="F903" s="41"/>
    </row>
    <row r="904" spans="1:6" ht="178.5">
      <c r="A904" s="132"/>
      <c r="B904" s="139" t="s">
        <v>923</v>
      </c>
      <c r="C904" s="180"/>
      <c r="D904" s="112"/>
      <c r="E904" s="9"/>
      <c r="F904" s="41"/>
    </row>
    <row r="905" spans="1:6">
      <c r="A905" s="231" t="s">
        <v>926</v>
      </c>
      <c r="B905" s="149" t="s">
        <v>907</v>
      </c>
      <c r="C905" s="180"/>
      <c r="D905" s="112"/>
      <c r="E905" s="9"/>
      <c r="F905" s="41"/>
    </row>
    <row r="906" spans="1:6" ht="14.25">
      <c r="A906" s="196" t="s">
        <v>4</v>
      </c>
      <c r="B906" s="224" t="s">
        <v>633</v>
      </c>
      <c r="C906" s="192" t="s">
        <v>720</v>
      </c>
      <c r="D906" s="185">
        <v>124</v>
      </c>
      <c r="E906" s="284"/>
      <c r="F906" s="232">
        <f t="shared" ref="F906:F911" si="154">D906*E906</f>
        <v>0</v>
      </c>
    </row>
    <row r="907" spans="1:6" ht="14.25">
      <c r="A907" s="196" t="s">
        <v>5</v>
      </c>
      <c r="B907" s="224" t="s">
        <v>621</v>
      </c>
      <c r="C907" s="192" t="s">
        <v>720</v>
      </c>
      <c r="D907" s="185">
        <v>48</v>
      </c>
      <c r="E907" s="284"/>
      <c r="F907" s="232">
        <f t="shared" si="154"/>
        <v>0</v>
      </c>
    </row>
    <row r="908" spans="1:6" ht="16.5" customHeight="1">
      <c r="A908" s="196" t="s">
        <v>6</v>
      </c>
      <c r="B908" s="224" t="s">
        <v>927</v>
      </c>
      <c r="C908" s="192" t="s">
        <v>720</v>
      </c>
      <c r="D908" s="185">
        <v>23.5</v>
      </c>
      <c r="E908" s="284"/>
      <c r="F908" s="232">
        <f t="shared" si="154"/>
        <v>0</v>
      </c>
    </row>
    <row r="909" spans="1:6" ht="18" customHeight="1">
      <c r="A909" s="196" t="s">
        <v>7</v>
      </c>
      <c r="B909" s="224" t="s">
        <v>928</v>
      </c>
      <c r="C909" s="192" t="s">
        <v>720</v>
      </c>
      <c r="D909" s="185">
        <v>23.5</v>
      </c>
      <c r="E909" s="284"/>
      <c r="F909" s="232">
        <f t="shared" si="154"/>
        <v>0</v>
      </c>
    </row>
    <row r="910" spans="1:6" ht="14.25">
      <c r="A910" s="196" t="s">
        <v>634</v>
      </c>
      <c r="B910" s="224" t="s">
        <v>929</v>
      </c>
      <c r="C910" s="192" t="s">
        <v>720</v>
      </c>
      <c r="D910" s="185">
        <v>25</v>
      </c>
      <c r="E910" s="284"/>
      <c r="F910" s="232">
        <f t="shared" si="154"/>
        <v>0</v>
      </c>
    </row>
    <row r="911" spans="1:6" ht="14.25">
      <c r="A911" s="196" t="s">
        <v>635</v>
      </c>
      <c r="B911" s="224" t="s">
        <v>626</v>
      </c>
      <c r="C911" s="192" t="s">
        <v>720</v>
      </c>
      <c r="D911" s="185">
        <v>8.6999999999999993</v>
      </c>
      <c r="E911" s="284"/>
      <c r="F911" s="232">
        <f t="shared" si="154"/>
        <v>0</v>
      </c>
    </row>
    <row r="912" spans="1:6">
      <c r="A912" s="231"/>
      <c r="B912" s="149"/>
      <c r="C912" s="180"/>
      <c r="D912" s="112"/>
      <c r="E912" s="9"/>
      <c r="F912" s="41"/>
    </row>
    <row r="913" spans="1:6">
      <c r="A913" s="231" t="s">
        <v>930</v>
      </c>
      <c r="B913" s="149" t="s">
        <v>909</v>
      </c>
      <c r="C913" s="180"/>
      <c r="D913" s="112"/>
      <c r="E913" s="9"/>
      <c r="F913" s="41"/>
    </row>
    <row r="914" spans="1:6" ht="14.25">
      <c r="A914" s="196" t="s">
        <v>4</v>
      </c>
      <c r="B914" s="224" t="s">
        <v>843</v>
      </c>
      <c r="C914" s="192" t="s">
        <v>720</v>
      </c>
      <c r="D914" s="185">
        <v>63.5</v>
      </c>
      <c r="E914" s="284"/>
      <c r="F914" s="232">
        <f t="shared" ref="F914:F918" si="155">D914*E914</f>
        <v>0</v>
      </c>
    </row>
    <row r="915" spans="1:6" ht="14.25">
      <c r="A915" s="196" t="s">
        <v>5</v>
      </c>
      <c r="B915" s="224" t="s">
        <v>655</v>
      </c>
      <c r="C915" s="192" t="s">
        <v>720</v>
      </c>
      <c r="D915" s="185">
        <v>24.5</v>
      </c>
      <c r="E915" s="284"/>
      <c r="F915" s="232">
        <f t="shared" si="155"/>
        <v>0</v>
      </c>
    </row>
    <row r="916" spans="1:6" ht="14.25" customHeight="1">
      <c r="A916" s="196" t="s">
        <v>6</v>
      </c>
      <c r="B916" s="224" t="s">
        <v>656</v>
      </c>
      <c r="C916" s="192" t="s">
        <v>720</v>
      </c>
      <c r="D916" s="185">
        <v>20.5</v>
      </c>
      <c r="E916" s="284"/>
      <c r="F916" s="232">
        <f t="shared" si="155"/>
        <v>0</v>
      </c>
    </row>
    <row r="917" spans="1:6" ht="15.75" customHeight="1">
      <c r="A917" s="196" t="s">
        <v>7</v>
      </c>
      <c r="B917" s="224" t="s">
        <v>657</v>
      </c>
      <c r="C917" s="192" t="s">
        <v>720</v>
      </c>
      <c r="D917" s="185">
        <v>24.5</v>
      </c>
      <c r="E917" s="284"/>
      <c r="F917" s="232">
        <f t="shared" si="155"/>
        <v>0</v>
      </c>
    </row>
    <row r="918" spans="1:6" ht="14.25">
      <c r="A918" s="196" t="s">
        <v>634</v>
      </c>
      <c r="B918" s="224" t="s">
        <v>656</v>
      </c>
      <c r="C918" s="192" t="s">
        <v>720</v>
      </c>
      <c r="D918" s="185">
        <v>20.5</v>
      </c>
      <c r="E918" s="284"/>
      <c r="F918" s="232">
        <f t="shared" si="155"/>
        <v>0</v>
      </c>
    </row>
    <row r="919" spans="1:6" ht="14.25">
      <c r="A919" s="196" t="s">
        <v>635</v>
      </c>
      <c r="B919" s="224" t="s">
        <v>628</v>
      </c>
      <c r="C919" s="192" t="s">
        <v>720</v>
      </c>
      <c r="D919" s="185">
        <v>27.7</v>
      </c>
      <c r="E919" s="284"/>
      <c r="F919" s="232">
        <f t="shared" ref="F919:F924" si="156">D919*E919</f>
        <v>0</v>
      </c>
    </row>
    <row r="920" spans="1:6" ht="14.25">
      <c r="A920" s="196" t="s">
        <v>636</v>
      </c>
      <c r="B920" s="224" t="s">
        <v>658</v>
      </c>
      <c r="C920" s="192" t="s">
        <v>720</v>
      </c>
      <c r="D920" s="185">
        <v>7.1</v>
      </c>
      <c r="E920" s="284"/>
      <c r="F920" s="232">
        <f t="shared" si="156"/>
        <v>0</v>
      </c>
    </row>
    <row r="921" spans="1:6" ht="14.25">
      <c r="A921" s="196" t="s">
        <v>637</v>
      </c>
      <c r="B921" s="224" t="s">
        <v>660</v>
      </c>
      <c r="C921" s="192" t="s">
        <v>720</v>
      </c>
      <c r="D921" s="185">
        <v>11.4</v>
      </c>
      <c r="E921" s="284"/>
      <c r="F921" s="232">
        <f t="shared" si="156"/>
        <v>0</v>
      </c>
    </row>
    <row r="922" spans="1:6" ht="14.25">
      <c r="A922" s="196" t="s">
        <v>638</v>
      </c>
      <c r="B922" s="224" t="s">
        <v>661</v>
      </c>
      <c r="C922" s="192" t="s">
        <v>720</v>
      </c>
      <c r="D922" s="185">
        <v>17.5</v>
      </c>
      <c r="E922" s="284"/>
      <c r="F922" s="232">
        <f t="shared" si="156"/>
        <v>0</v>
      </c>
    </row>
    <row r="923" spans="1:6" ht="14.25">
      <c r="A923" s="196" t="s">
        <v>639</v>
      </c>
      <c r="B923" s="224" t="s">
        <v>662</v>
      </c>
      <c r="C923" s="192" t="s">
        <v>720</v>
      </c>
      <c r="D923" s="185">
        <v>9.5500000000000007</v>
      </c>
      <c r="E923" s="284"/>
      <c r="F923" s="232">
        <f t="shared" si="156"/>
        <v>0</v>
      </c>
    </row>
    <row r="924" spans="1:6" ht="14.25">
      <c r="A924" s="196" t="s">
        <v>640</v>
      </c>
      <c r="B924" s="224" t="s">
        <v>663</v>
      </c>
      <c r="C924" s="192" t="s">
        <v>720</v>
      </c>
      <c r="D924" s="185">
        <v>21</v>
      </c>
      <c r="E924" s="284"/>
      <c r="F924" s="232">
        <f t="shared" si="156"/>
        <v>0</v>
      </c>
    </row>
    <row r="925" spans="1:6">
      <c r="A925" s="196"/>
      <c r="B925" s="224"/>
      <c r="C925" s="192"/>
      <c r="D925" s="233"/>
      <c r="E925" s="185"/>
      <c r="F925" s="232"/>
    </row>
    <row r="926" spans="1:6" ht="14.25">
      <c r="A926" s="231" t="s">
        <v>931</v>
      </c>
      <c r="B926" s="149" t="s">
        <v>932</v>
      </c>
      <c r="C926" s="192" t="s">
        <v>711</v>
      </c>
      <c r="D926" s="185">
        <v>200</v>
      </c>
      <c r="E926" s="284"/>
      <c r="F926" s="232">
        <f t="shared" ref="F926" si="157">D926*E926</f>
        <v>0</v>
      </c>
    </row>
    <row r="927" spans="1:6">
      <c r="A927" s="231"/>
      <c r="B927" s="149"/>
      <c r="C927" s="192"/>
      <c r="D927" s="185"/>
      <c r="E927" s="185"/>
      <c r="F927" s="232"/>
    </row>
    <row r="928" spans="1:6" ht="89.25">
      <c r="A928" s="132" t="s">
        <v>933</v>
      </c>
      <c r="B928" s="139" t="s">
        <v>934</v>
      </c>
      <c r="C928" s="192"/>
      <c r="D928" s="185"/>
      <c r="E928" s="185"/>
      <c r="F928" s="232"/>
    </row>
    <row r="929" spans="1:7" ht="14.25">
      <c r="A929" s="231"/>
      <c r="B929" s="139" t="s">
        <v>935</v>
      </c>
      <c r="C929" s="192" t="s">
        <v>720</v>
      </c>
      <c r="D929" s="185">
        <v>15</v>
      </c>
      <c r="E929" s="284"/>
      <c r="F929" s="232">
        <f t="shared" ref="F929" si="158">D929*E929</f>
        <v>0</v>
      </c>
    </row>
    <row r="930" spans="1:7">
      <c r="A930" s="231"/>
      <c r="B930" s="149"/>
      <c r="C930" s="192"/>
      <c r="D930" s="185"/>
      <c r="E930" s="185"/>
      <c r="F930" s="232"/>
    </row>
    <row r="931" spans="1:7" ht="140.25">
      <c r="A931" s="132" t="s">
        <v>936</v>
      </c>
      <c r="B931" s="149" t="s">
        <v>2162</v>
      </c>
      <c r="C931" s="192" t="s">
        <v>720</v>
      </c>
      <c r="D931" s="185">
        <v>19.5</v>
      </c>
      <c r="E931" s="284"/>
      <c r="F931" s="232">
        <f t="shared" ref="F931" si="159">D931*E931</f>
        <v>0</v>
      </c>
    </row>
    <row r="932" spans="1:7">
      <c r="A932" s="231"/>
      <c r="B932" s="149"/>
      <c r="C932" s="192"/>
      <c r="D932" s="185"/>
      <c r="E932" s="185"/>
      <c r="F932" s="232"/>
    </row>
    <row r="933" spans="1:7" ht="15" customHeight="1">
      <c r="A933" s="153" t="s">
        <v>903</v>
      </c>
      <c r="B933" s="154" t="s">
        <v>937</v>
      </c>
      <c r="C933" s="155"/>
      <c r="D933" s="156"/>
      <c r="E933" s="157"/>
      <c r="F933" s="158">
        <f>SUM(F867:F931)</f>
        <v>0</v>
      </c>
    </row>
    <row r="934" spans="1:7" ht="13.15">
      <c r="A934" s="221"/>
      <c r="B934" s="204"/>
      <c r="C934" s="180"/>
      <c r="D934" s="112"/>
      <c r="E934" s="9"/>
      <c r="F934" s="41"/>
    </row>
    <row r="935" spans="1:7" ht="13.15">
      <c r="A935" s="127">
        <v>1.1100000000000001</v>
      </c>
      <c r="B935" s="128" t="s">
        <v>938</v>
      </c>
      <c r="C935" s="129"/>
      <c r="D935" s="129"/>
      <c r="E935" s="129"/>
      <c r="F935" s="130"/>
    </row>
    <row r="936" spans="1:7" ht="13.15">
      <c r="A936" s="234"/>
      <c r="B936" s="204"/>
      <c r="C936" s="180"/>
      <c r="D936" s="112"/>
      <c r="E936" s="9"/>
      <c r="F936" s="41"/>
    </row>
    <row r="937" spans="1:7" ht="216.75">
      <c r="A937" s="132" t="s">
        <v>939</v>
      </c>
      <c r="B937" s="607" t="s">
        <v>2319</v>
      </c>
      <c r="C937" s="180"/>
      <c r="D937" s="112"/>
      <c r="E937" s="9"/>
      <c r="F937" s="41"/>
      <c r="G937" s="11"/>
    </row>
    <row r="938" spans="1:7" ht="91.5" customHeight="1">
      <c r="A938" s="221"/>
      <c r="B938" s="235" t="s">
        <v>940</v>
      </c>
      <c r="C938" s="180"/>
      <c r="D938" s="112"/>
      <c r="E938" s="9"/>
      <c r="F938" s="41"/>
    </row>
    <row r="939" spans="1:7" ht="14.25">
      <c r="A939" s="221"/>
      <c r="B939" s="235" t="s">
        <v>941</v>
      </c>
      <c r="C939" s="192" t="s">
        <v>720</v>
      </c>
      <c r="D939" s="185">
        <v>640</v>
      </c>
      <c r="E939" s="284"/>
      <c r="F939" s="232">
        <f t="shared" ref="F939" si="160">D939*E939</f>
        <v>0</v>
      </c>
    </row>
    <row r="940" spans="1:7" ht="13.15">
      <c r="A940" s="221"/>
      <c r="B940" s="236"/>
      <c r="C940" s="160"/>
      <c r="F940" s="161"/>
    </row>
    <row r="941" spans="1:7" ht="54" customHeight="1">
      <c r="A941" s="132" t="s">
        <v>942</v>
      </c>
      <c r="B941" s="139" t="s">
        <v>943</v>
      </c>
      <c r="C941" s="192" t="s">
        <v>720</v>
      </c>
      <c r="D941" s="185">
        <v>640</v>
      </c>
      <c r="E941" s="284"/>
      <c r="F941" s="232">
        <f t="shared" ref="F941" si="161">D941*E941</f>
        <v>0</v>
      </c>
    </row>
    <row r="942" spans="1:7" ht="13.15">
      <c r="A942" s="221"/>
      <c r="B942" s="6"/>
      <c r="C942" s="180"/>
      <c r="D942" s="112"/>
      <c r="E942" s="9"/>
      <c r="F942" s="41"/>
    </row>
    <row r="943" spans="1:7" ht="13.15">
      <c r="A943" s="153" t="s">
        <v>944</v>
      </c>
      <c r="B943" s="154" t="s">
        <v>945</v>
      </c>
      <c r="C943" s="155"/>
      <c r="D943" s="156"/>
      <c r="E943" s="157"/>
      <c r="F943" s="158">
        <f>SUM(F939:F941)</f>
        <v>0</v>
      </c>
    </row>
    <row r="944" spans="1:7" ht="13.15">
      <c r="A944" s="221"/>
      <c r="B944" s="6"/>
      <c r="C944" s="180"/>
      <c r="D944" s="112"/>
      <c r="E944" s="9"/>
      <c r="F944" s="41"/>
    </row>
    <row r="945" spans="1:7" ht="13.15">
      <c r="A945" s="127" t="s">
        <v>946</v>
      </c>
      <c r="B945" s="128" t="s">
        <v>947</v>
      </c>
      <c r="C945" s="129"/>
      <c r="D945" s="129"/>
      <c r="E945" s="129"/>
      <c r="F945" s="130"/>
    </row>
    <row r="946" spans="1:7" ht="13.15">
      <c r="A946" s="221"/>
      <c r="B946" s="6"/>
      <c r="C946" s="180"/>
      <c r="D946" s="112"/>
      <c r="E946" s="9"/>
      <c r="F946" s="41"/>
    </row>
    <row r="947" spans="1:7" ht="13.15">
      <c r="A947" s="132" t="s">
        <v>948</v>
      </c>
      <c r="B947" s="224" t="s">
        <v>949</v>
      </c>
      <c r="C947" s="160"/>
      <c r="F947" s="161"/>
    </row>
    <row r="948" spans="1:7" ht="193.5" customHeight="1">
      <c r="A948" s="221"/>
      <c r="B948" s="224" t="s">
        <v>2320</v>
      </c>
      <c r="C948" s="160"/>
      <c r="F948" s="161"/>
    </row>
    <row r="949" spans="1:7">
      <c r="A949" s="222" t="s">
        <v>4</v>
      </c>
      <c r="B949" s="224" t="s">
        <v>950</v>
      </c>
      <c r="C949" s="180" t="s">
        <v>11</v>
      </c>
      <c r="D949" s="178">
        <v>10</v>
      </c>
      <c r="E949" s="283"/>
      <c r="F949" s="41">
        <f>D949*E949</f>
        <v>0</v>
      </c>
      <c r="G949" s="11"/>
    </row>
    <row r="950" spans="1:7">
      <c r="A950" s="222" t="s">
        <v>5</v>
      </c>
      <c r="B950" s="224" t="s">
        <v>951</v>
      </c>
      <c r="C950" s="180" t="s">
        <v>11</v>
      </c>
      <c r="D950" s="178">
        <v>1</v>
      </c>
      <c r="E950" s="283"/>
      <c r="F950" s="41">
        <f>D950*E950</f>
        <v>0</v>
      </c>
      <c r="G950" s="11"/>
    </row>
    <row r="951" spans="1:7" ht="13.15">
      <c r="A951" s="221"/>
      <c r="B951" s="6"/>
      <c r="C951" s="180"/>
      <c r="D951" s="112"/>
      <c r="E951" s="9"/>
      <c r="F951" s="41"/>
    </row>
    <row r="952" spans="1:7" ht="153">
      <c r="A952" s="132" t="s">
        <v>952</v>
      </c>
      <c r="B952" s="224" t="s">
        <v>953</v>
      </c>
      <c r="C952" s="180"/>
      <c r="D952" s="112"/>
      <c r="E952" s="9"/>
      <c r="F952" s="41"/>
    </row>
    <row r="953" spans="1:7">
      <c r="A953" s="222" t="s">
        <v>4</v>
      </c>
      <c r="B953" s="224" t="s">
        <v>954</v>
      </c>
      <c r="C953" s="180" t="s">
        <v>11</v>
      </c>
      <c r="D953" s="178">
        <v>7</v>
      </c>
      <c r="E953" s="283"/>
      <c r="F953" s="41">
        <f>D953*E953</f>
        <v>0</v>
      </c>
    </row>
    <row r="954" spans="1:7" ht="13.15">
      <c r="A954" s="221"/>
      <c r="B954" s="6"/>
      <c r="C954" s="180"/>
      <c r="D954" s="112"/>
      <c r="E954" s="9"/>
      <c r="F954" s="41"/>
    </row>
    <row r="955" spans="1:7" ht="156.75" customHeight="1">
      <c r="A955" s="132" t="s">
        <v>955</v>
      </c>
      <c r="B955" s="224" t="s">
        <v>956</v>
      </c>
      <c r="C955" s="160"/>
      <c r="F955" s="161"/>
    </row>
    <row r="956" spans="1:7">
      <c r="A956" s="222" t="s">
        <v>4</v>
      </c>
      <c r="B956" s="224" t="s">
        <v>957</v>
      </c>
      <c r="C956" s="180" t="s">
        <v>11</v>
      </c>
      <c r="D956" s="178">
        <v>1</v>
      </c>
      <c r="E956" s="283"/>
      <c r="F956" s="41">
        <f>D956*E956</f>
        <v>0</v>
      </c>
    </row>
    <row r="957" spans="1:7">
      <c r="A957" s="222"/>
      <c r="B957" s="224"/>
      <c r="C957" s="180"/>
      <c r="D957" s="178"/>
      <c r="E957" s="41"/>
      <c r="F957" s="41"/>
    </row>
    <row r="958" spans="1:7" ht="165.75">
      <c r="A958" s="132" t="s">
        <v>958</v>
      </c>
      <c r="B958" s="224" t="s">
        <v>959</v>
      </c>
      <c r="C958" s="180"/>
      <c r="D958" s="178"/>
      <c r="E958" s="41"/>
      <c r="F958" s="41"/>
    </row>
    <row r="959" spans="1:7">
      <c r="A959" s="222" t="s">
        <v>4</v>
      </c>
      <c r="B959" s="224" t="s">
        <v>960</v>
      </c>
      <c r="C959" s="180" t="s">
        <v>11</v>
      </c>
      <c r="D959" s="178">
        <v>1</v>
      </c>
      <c r="E959" s="283"/>
      <c r="F959" s="41">
        <f>D959*E959</f>
        <v>0</v>
      </c>
    </row>
    <row r="960" spans="1:7">
      <c r="A960" s="222"/>
      <c r="B960" s="224"/>
      <c r="C960" s="180"/>
      <c r="D960" s="178"/>
      <c r="E960" s="41"/>
      <c r="F960" s="41"/>
    </row>
    <row r="961" spans="1:7" ht="141.75" customHeight="1">
      <c r="A961" s="132" t="s">
        <v>961</v>
      </c>
      <c r="B961" s="224" t="s">
        <v>962</v>
      </c>
      <c r="C961" s="180"/>
      <c r="D961" s="178"/>
      <c r="E961" s="41"/>
      <c r="F961" s="41"/>
      <c r="G961" s="11"/>
    </row>
    <row r="962" spans="1:7">
      <c r="A962" s="222" t="s">
        <v>4</v>
      </c>
      <c r="B962" s="224" t="s">
        <v>963</v>
      </c>
      <c r="C962" s="180" t="s">
        <v>11</v>
      </c>
      <c r="D962" s="178">
        <v>1</v>
      </c>
      <c r="E962" s="283"/>
      <c r="F962" s="41">
        <f>D962*E962</f>
        <v>0</v>
      </c>
    </row>
    <row r="963" spans="1:7">
      <c r="A963" s="222"/>
      <c r="B963" s="224"/>
      <c r="C963" s="180"/>
      <c r="D963" s="178"/>
      <c r="E963" s="41"/>
      <c r="F963" s="41"/>
    </row>
    <row r="964" spans="1:7" ht="168.75" customHeight="1">
      <c r="A964" s="132" t="s">
        <v>965</v>
      </c>
      <c r="B964" s="224" t="s">
        <v>964</v>
      </c>
      <c r="C964" s="180"/>
      <c r="D964" s="178"/>
      <c r="E964" s="41"/>
      <c r="F964" s="41"/>
    </row>
    <row r="965" spans="1:7">
      <c r="A965" s="222" t="s">
        <v>4</v>
      </c>
      <c r="B965" s="224" t="s">
        <v>966</v>
      </c>
      <c r="C965" s="180" t="s">
        <v>11</v>
      </c>
      <c r="D965" s="178">
        <v>1</v>
      </c>
      <c r="E965" s="283"/>
      <c r="F965" s="41">
        <f>D965*E965</f>
        <v>0</v>
      </c>
    </row>
    <row r="966" spans="1:7">
      <c r="A966" s="222"/>
      <c r="B966" s="224"/>
      <c r="C966" s="180"/>
      <c r="D966" s="178"/>
      <c r="E966" s="41"/>
      <c r="F966" s="41"/>
    </row>
    <row r="967" spans="1:7" ht="80.25" customHeight="1">
      <c r="A967" s="132" t="s">
        <v>967</v>
      </c>
      <c r="B967" s="224" t="s">
        <v>2321</v>
      </c>
      <c r="C967" s="180"/>
      <c r="D967" s="178"/>
      <c r="E967" s="41"/>
      <c r="F967" s="41"/>
      <c r="G967" s="11"/>
    </row>
    <row r="968" spans="1:7">
      <c r="A968" s="222" t="s">
        <v>4</v>
      </c>
      <c r="B968" s="237" t="s">
        <v>968</v>
      </c>
      <c r="C968" s="180" t="s">
        <v>11</v>
      </c>
      <c r="D968" s="178">
        <v>1</v>
      </c>
      <c r="E968" s="283"/>
      <c r="F968" s="41">
        <f>D968*E968</f>
        <v>0</v>
      </c>
    </row>
    <row r="969" spans="1:7">
      <c r="A969" s="222"/>
      <c r="B969" s="224"/>
      <c r="C969" s="180"/>
      <c r="D969" s="178"/>
      <c r="E969" s="41"/>
      <c r="F969" s="41"/>
    </row>
    <row r="970" spans="1:7" ht="345.75" customHeight="1">
      <c r="A970" s="132" t="s">
        <v>969</v>
      </c>
      <c r="B970" s="224" t="s">
        <v>970</v>
      </c>
      <c r="C970" s="180"/>
      <c r="D970" s="178"/>
      <c r="E970" s="41"/>
      <c r="F970" s="41"/>
    </row>
    <row r="971" spans="1:7">
      <c r="A971" s="222" t="s">
        <v>4</v>
      </c>
      <c r="B971" s="237" t="s">
        <v>971</v>
      </c>
      <c r="C971" s="180" t="s">
        <v>11</v>
      </c>
      <c r="D971" s="178">
        <v>1</v>
      </c>
      <c r="E971" s="283"/>
      <c r="F971" s="41">
        <f>D971*E971</f>
        <v>0</v>
      </c>
    </row>
    <row r="972" spans="1:7">
      <c r="A972" s="222" t="s">
        <v>5</v>
      </c>
      <c r="B972" s="237" t="s">
        <v>972</v>
      </c>
      <c r="C972" s="180" t="s">
        <v>11</v>
      </c>
      <c r="D972" s="178">
        <v>2</v>
      </c>
      <c r="E972" s="283"/>
      <c r="F972" s="41">
        <f>D972*E972</f>
        <v>0</v>
      </c>
    </row>
    <row r="973" spans="1:7">
      <c r="A973" s="222" t="s">
        <v>6</v>
      </c>
      <c r="B973" s="237" t="s">
        <v>973</v>
      </c>
    </row>
    <row r="974" spans="1:7">
      <c r="A974" s="222"/>
      <c r="B974" s="237" t="s">
        <v>974</v>
      </c>
      <c r="C974" s="180" t="s">
        <v>11</v>
      </c>
      <c r="D974" s="178">
        <v>2</v>
      </c>
      <c r="E974" s="283"/>
      <c r="F974" s="41">
        <f>D974*E974</f>
        <v>0</v>
      </c>
    </row>
    <row r="975" spans="1:7">
      <c r="A975" s="222" t="s">
        <v>7</v>
      </c>
      <c r="B975" s="237" t="s">
        <v>975</v>
      </c>
      <c r="C975" s="180" t="s">
        <v>11</v>
      </c>
      <c r="D975" s="178">
        <v>2</v>
      </c>
      <c r="E975" s="283"/>
      <c r="F975" s="41">
        <f>D975*E975</f>
        <v>0</v>
      </c>
    </row>
    <row r="976" spans="1:7">
      <c r="A976" s="222"/>
      <c r="B976" s="237"/>
      <c r="C976" s="180"/>
      <c r="D976" s="178"/>
      <c r="E976" s="41"/>
      <c r="F976" s="41"/>
    </row>
    <row r="977" spans="1:7" ht="13.15">
      <c r="A977" s="127" t="s">
        <v>946</v>
      </c>
      <c r="B977" s="128" t="s">
        <v>976</v>
      </c>
      <c r="C977" s="129"/>
      <c r="D977" s="129"/>
      <c r="E977" s="129"/>
      <c r="F977" s="238">
        <f>SUM(F949:F975)</f>
        <v>0</v>
      </c>
    </row>
    <row r="978" spans="1:7">
      <c r="A978" s="222"/>
      <c r="B978" s="237"/>
      <c r="C978" s="180"/>
      <c r="D978" s="178"/>
      <c r="E978" s="41"/>
      <c r="F978" s="41"/>
    </row>
    <row r="979" spans="1:7" ht="13.15">
      <c r="A979" s="221"/>
      <c r="B979" s="204"/>
      <c r="C979" s="180"/>
      <c r="D979" s="112"/>
      <c r="E979" s="9"/>
      <c r="F979" s="41"/>
    </row>
    <row r="980" spans="1:7" ht="15" customHeight="1">
      <c r="A980" s="215" t="s">
        <v>977</v>
      </c>
      <c r="B980" s="216" t="s">
        <v>1032</v>
      </c>
      <c r="C980" s="217"/>
      <c r="D980" s="218"/>
      <c r="E980" s="219"/>
      <c r="F980" s="220"/>
    </row>
    <row r="981" spans="1:7" ht="13.15">
      <c r="A981" s="221"/>
      <c r="B981" s="159"/>
      <c r="C981" s="160"/>
      <c r="F981" s="161"/>
    </row>
    <row r="982" spans="1:7" ht="283.5" customHeight="1">
      <c r="A982" s="132" t="s">
        <v>978</v>
      </c>
      <c r="B982" s="149" t="s">
        <v>2322</v>
      </c>
      <c r="C982" s="160"/>
      <c r="F982" s="161"/>
      <c r="G982" s="11"/>
    </row>
    <row r="983" spans="1:7" ht="13.15">
      <c r="A983" s="221"/>
      <c r="B983" s="139" t="s">
        <v>979</v>
      </c>
      <c r="C983" s="160"/>
      <c r="F983" s="161"/>
    </row>
    <row r="984" spans="1:7" ht="25.5">
      <c r="A984" s="239" t="s">
        <v>980</v>
      </c>
      <c r="B984" s="139" t="s">
        <v>981</v>
      </c>
      <c r="C984" s="226" t="s">
        <v>11</v>
      </c>
      <c r="D984" s="164">
        <v>11</v>
      </c>
      <c r="E984" s="282"/>
      <c r="F984" s="166">
        <f t="shared" ref="F984:F989" si="162">D984*E984</f>
        <v>0</v>
      </c>
    </row>
    <row r="985" spans="1:7" ht="38.25">
      <c r="A985" s="239" t="s">
        <v>982</v>
      </c>
      <c r="B985" s="139" t="s">
        <v>983</v>
      </c>
      <c r="C985" s="226" t="s">
        <v>11</v>
      </c>
      <c r="D985" s="164">
        <v>6</v>
      </c>
      <c r="E985" s="282"/>
      <c r="F985" s="166">
        <f t="shared" si="162"/>
        <v>0</v>
      </c>
    </row>
    <row r="986" spans="1:7" ht="38.25">
      <c r="A986" s="239" t="s">
        <v>985</v>
      </c>
      <c r="B986" s="139" t="s">
        <v>984</v>
      </c>
      <c r="C986" s="226" t="s">
        <v>11</v>
      </c>
      <c r="D986" s="164">
        <v>1</v>
      </c>
      <c r="E986" s="282"/>
      <c r="F986" s="166">
        <f t="shared" si="162"/>
        <v>0</v>
      </c>
    </row>
    <row r="987" spans="1:7" ht="51">
      <c r="A987" s="239" t="s">
        <v>987</v>
      </c>
      <c r="B987" s="139" t="s">
        <v>986</v>
      </c>
      <c r="C987" s="226" t="s">
        <v>11</v>
      </c>
      <c r="D987" s="164">
        <v>2</v>
      </c>
      <c r="E987" s="282"/>
      <c r="F987" s="166">
        <f t="shared" si="162"/>
        <v>0</v>
      </c>
    </row>
    <row r="988" spans="1:7" ht="219" customHeight="1">
      <c r="A988" s="239" t="s">
        <v>988</v>
      </c>
      <c r="B988" s="149" t="s">
        <v>2323</v>
      </c>
      <c r="C988" s="226" t="s">
        <v>11</v>
      </c>
      <c r="D988" s="164">
        <v>1</v>
      </c>
      <c r="E988" s="282"/>
      <c r="F988" s="166">
        <f t="shared" si="162"/>
        <v>0</v>
      </c>
      <c r="G988" s="11"/>
    </row>
    <row r="989" spans="1:7" ht="63.75">
      <c r="A989" s="239" t="s">
        <v>989</v>
      </c>
      <c r="B989" s="139" t="s">
        <v>990</v>
      </c>
      <c r="C989" s="226" t="s">
        <v>11</v>
      </c>
      <c r="D989" s="164">
        <v>1</v>
      </c>
      <c r="E989" s="282"/>
      <c r="F989" s="166">
        <f t="shared" si="162"/>
        <v>0</v>
      </c>
    </row>
    <row r="990" spans="1:7" ht="7.5" customHeight="1">
      <c r="A990" s="239"/>
      <c r="B990" s="139"/>
      <c r="C990" s="226"/>
      <c r="D990" s="164"/>
      <c r="E990" s="166"/>
      <c r="F990" s="166"/>
    </row>
    <row r="991" spans="1:7" ht="13.15">
      <c r="A991" s="221"/>
      <c r="B991" s="149" t="s">
        <v>991</v>
      </c>
      <c r="C991" s="180"/>
      <c r="D991" s="112"/>
      <c r="E991" s="41"/>
      <c r="F991" s="41"/>
    </row>
    <row r="992" spans="1:7" ht="38.25">
      <c r="A992" s="239" t="s">
        <v>993</v>
      </c>
      <c r="B992" s="139" t="s">
        <v>992</v>
      </c>
      <c r="C992" s="226" t="s">
        <v>11</v>
      </c>
      <c r="D992" s="164">
        <v>1</v>
      </c>
      <c r="E992" s="282"/>
      <c r="F992" s="166">
        <f t="shared" ref="F992:F999" si="163">D992*E992</f>
        <v>0</v>
      </c>
    </row>
    <row r="993" spans="1:6" ht="38.25">
      <c r="A993" s="239" t="s">
        <v>994</v>
      </c>
      <c r="B993" s="139" t="s">
        <v>995</v>
      </c>
      <c r="C993" s="226" t="s">
        <v>11</v>
      </c>
      <c r="D993" s="164">
        <v>1</v>
      </c>
      <c r="E993" s="282"/>
      <c r="F993" s="166">
        <f t="shared" si="163"/>
        <v>0</v>
      </c>
    </row>
    <row r="994" spans="1:6">
      <c r="A994" s="239" t="s">
        <v>996</v>
      </c>
      <c r="B994" s="139" t="s">
        <v>997</v>
      </c>
      <c r="C994" s="226" t="s">
        <v>11</v>
      </c>
      <c r="D994" s="164">
        <v>1</v>
      </c>
      <c r="E994" s="282"/>
      <c r="F994" s="166">
        <f t="shared" si="163"/>
        <v>0</v>
      </c>
    </row>
    <row r="995" spans="1:6" ht="38.25">
      <c r="A995" s="239" t="s">
        <v>998</v>
      </c>
      <c r="B995" s="139" t="s">
        <v>999</v>
      </c>
      <c r="C995" s="226" t="s">
        <v>11</v>
      </c>
      <c r="D995" s="164">
        <v>1</v>
      </c>
      <c r="E995" s="282"/>
      <c r="F995" s="166">
        <f t="shared" si="163"/>
        <v>0</v>
      </c>
    </row>
    <row r="996" spans="1:6" ht="38.25">
      <c r="A996" s="239" t="s">
        <v>1000</v>
      </c>
      <c r="B996" s="139" t="s">
        <v>1001</v>
      </c>
      <c r="C996" s="226" t="s">
        <v>11</v>
      </c>
      <c r="D996" s="164">
        <v>1</v>
      </c>
      <c r="E996" s="282"/>
      <c r="F996" s="166">
        <f t="shared" si="163"/>
        <v>0</v>
      </c>
    </row>
    <row r="997" spans="1:6" ht="38.25">
      <c r="A997" s="239" t="s">
        <v>1002</v>
      </c>
      <c r="B997" s="139" t="s">
        <v>1003</v>
      </c>
      <c r="C997" s="226" t="s">
        <v>11</v>
      </c>
      <c r="D997" s="164">
        <v>1</v>
      </c>
      <c r="E997" s="282"/>
      <c r="F997" s="166">
        <f t="shared" si="163"/>
        <v>0</v>
      </c>
    </row>
    <row r="998" spans="1:6" ht="51">
      <c r="A998" s="239" t="s">
        <v>1004</v>
      </c>
      <c r="B998" s="139" t="s">
        <v>1005</v>
      </c>
      <c r="C998" s="226" t="s">
        <v>11</v>
      </c>
      <c r="D998" s="164">
        <v>1</v>
      </c>
      <c r="E998" s="282"/>
      <c r="F998" s="166">
        <f t="shared" si="163"/>
        <v>0</v>
      </c>
    </row>
    <row r="999" spans="1:6" ht="25.5">
      <c r="A999" s="239" t="s">
        <v>1006</v>
      </c>
      <c r="B999" s="139" t="s">
        <v>1007</v>
      </c>
      <c r="C999" s="226" t="s">
        <v>11</v>
      </c>
      <c r="D999" s="164">
        <v>1</v>
      </c>
      <c r="E999" s="282"/>
      <c r="F999" s="166">
        <f t="shared" si="163"/>
        <v>0</v>
      </c>
    </row>
    <row r="1000" spans="1:6" ht="8.25" customHeight="1">
      <c r="A1000" s="239"/>
      <c r="B1000" s="139"/>
      <c r="C1000" s="226"/>
      <c r="D1000" s="164"/>
      <c r="E1000" s="166"/>
      <c r="F1000" s="166"/>
    </row>
    <row r="1001" spans="1:6">
      <c r="A1001" s="239"/>
      <c r="B1001" s="149" t="s">
        <v>1008</v>
      </c>
      <c r="C1001" s="226"/>
      <c r="D1001" s="164"/>
      <c r="E1001" s="166"/>
      <c r="F1001" s="166"/>
    </row>
    <row r="1002" spans="1:6">
      <c r="A1002" s="239" t="s">
        <v>1009</v>
      </c>
      <c r="B1002" s="139" t="s">
        <v>1010</v>
      </c>
      <c r="C1002" s="226" t="s">
        <v>11</v>
      </c>
      <c r="D1002" s="164">
        <v>4</v>
      </c>
      <c r="E1002" s="282"/>
      <c r="F1002" s="166">
        <f t="shared" ref="F1002:F1012" si="164">D1002*E1002</f>
        <v>0</v>
      </c>
    </row>
    <row r="1003" spans="1:6" ht="25.5">
      <c r="A1003" s="239" t="s">
        <v>1011</v>
      </c>
      <c r="B1003" s="139" t="s">
        <v>1012</v>
      </c>
      <c r="C1003" s="226" t="s">
        <v>11</v>
      </c>
      <c r="D1003" s="164">
        <v>4</v>
      </c>
      <c r="E1003" s="282"/>
      <c r="F1003" s="166">
        <f t="shared" si="164"/>
        <v>0</v>
      </c>
    </row>
    <row r="1004" spans="1:6">
      <c r="A1004" s="239" t="s">
        <v>1013</v>
      </c>
      <c r="B1004" s="139" t="s">
        <v>1014</v>
      </c>
      <c r="C1004" s="226" t="s">
        <v>11</v>
      </c>
      <c r="D1004" s="164">
        <v>2</v>
      </c>
      <c r="E1004" s="282"/>
      <c r="F1004" s="166">
        <f t="shared" si="164"/>
        <v>0</v>
      </c>
    </row>
    <row r="1005" spans="1:6">
      <c r="A1005" s="239" t="s">
        <v>1015</v>
      </c>
      <c r="B1005" s="139" t="s">
        <v>1016</v>
      </c>
      <c r="C1005" s="226" t="s">
        <v>11</v>
      </c>
      <c r="D1005" s="164">
        <v>11</v>
      </c>
      <c r="E1005" s="282"/>
      <c r="F1005" s="166">
        <f t="shared" si="164"/>
        <v>0</v>
      </c>
    </row>
    <row r="1006" spans="1:6" ht="38.25">
      <c r="A1006" s="239" t="s">
        <v>1017</v>
      </c>
      <c r="B1006" s="139" t="s">
        <v>1018</v>
      </c>
      <c r="C1006" s="226" t="s">
        <v>11</v>
      </c>
      <c r="D1006" s="164">
        <v>2</v>
      </c>
      <c r="E1006" s="282"/>
      <c r="F1006" s="166">
        <f t="shared" si="164"/>
        <v>0</v>
      </c>
    </row>
    <row r="1007" spans="1:6" ht="38.25">
      <c r="A1007" s="239" t="s">
        <v>1019</v>
      </c>
      <c r="B1007" s="139" t="s">
        <v>1020</v>
      </c>
      <c r="C1007" s="226" t="s">
        <v>11</v>
      </c>
      <c r="D1007" s="164">
        <v>1</v>
      </c>
      <c r="E1007" s="282"/>
      <c r="F1007" s="166">
        <f t="shared" si="164"/>
        <v>0</v>
      </c>
    </row>
    <row r="1008" spans="1:6" ht="51">
      <c r="A1008" s="239" t="s">
        <v>1021</v>
      </c>
      <c r="B1008" s="139" t="s">
        <v>1022</v>
      </c>
      <c r="C1008" s="226" t="s">
        <v>11</v>
      </c>
      <c r="D1008" s="164">
        <v>1</v>
      </c>
      <c r="E1008" s="282"/>
      <c r="F1008" s="166">
        <f t="shared" si="164"/>
        <v>0</v>
      </c>
    </row>
    <row r="1009" spans="1:6" ht="38.25">
      <c r="A1009" s="239" t="s">
        <v>1023</v>
      </c>
      <c r="B1009" s="139" t="s">
        <v>1024</v>
      </c>
      <c r="C1009" s="226" t="s">
        <v>11</v>
      </c>
      <c r="D1009" s="164">
        <v>2</v>
      </c>
      <c r="E1009" s="282"/>
      <c r="F1009" s="166">
        <f t="shared" si="164"/>
        <v>0</v>
      </c>
    </row>
    <row r="1010" spans="1:6">
      <c r="A1010" s="239" t="s">
        <v>1025</v>
      </c>
      <c r="B1010" s="139" t="s">
        <v>1026</v>
      </c>
      <c r="C1010" s="226" t="s">
        <v>11</v>
      </c>
      <c r="D1010" s="164">
        <v>1</v>
      </c>
      <c r="E1010" s="282"/>
      <c r="F1010" s="166">
        <f t="shared" si="164"/>
        <v>0</v>
      </c>
    </row>
    <row r="1011" spans="1:6" ht="25.5">
      <c r="A1011" s="239" t="s">
        <v>1027</v>
      </c>
      <c r="B1011" s="139" t="s">
        <v>1028</v>
      </c>
      <c r="C1011" s="226" t="s">
        <v>11</v>
      </c>
      <c r="D1011" s="164">
        <v>1</v>
      </c>
      <c r="E1011" s="282"/>
      <c r="F1011" s="166">
        <f t="shared" si="164"/>
        <v>0</v>
      </c>
    </row>
    <row r="1012" spans="1:6" ht="25.5">
      <c r="A1012" s="239" t="s">
        <v>1029</v>
      </c>
      <c r="B1012" s="139" t="s">
        <v>1030</v>
      </c>
      <c r="C1012" s="226" t="s">
        <v>11</v>
      </c>
      <c r="D1012" s="164">
        <v>1</v>
      </c>
      <c r="E1012" s="282"/>
      <c r="F1012" s="166">
        <f t="shared" si="164"/>
        <v>0</v>
      </c>
    </row>
    <row r="1013" spans="1:6">
      <c r="A1013" s="239"/>
      <c r="B1013" s="139"/>
      <c r="C1013" s="226"/>
      <c r="D1013" s="164"/>
      <c r="E1013" s="131"/>
      <c r="F1013" s="166"/>
    </row>
    <row r="1014" spans="1:6" ht="13.15">
      <c r="A1014" s="127" t="s">
        <v>977</v>
      </c>
      <c r="B1014" s="128" t="s">
        <v>1031</v>
      </c>
      <c r="C1014" s="129"/>
      <c r="D1014" s="129"/>
      <c r="E1014" s="129"/>
      <c r="F1014" s="238">
        <f>SUM(F984:F1012)</f>
        <v>0</v>
      </c>
    </row>
    <row r="1015" spans="1:6" ht="13.15">
      <c r="A1015" s="221"/>
      <c r="B1015" s="6"/>
      <c r="C1015" s="180"/>
      <c r="D1015" s="112"/>
      <c r="E1015" s="9"/>
      <c r="F1015" s="41"/>
    </row>
    <row r="1016" spans="1:6" ht="13.15">
      <c r="A1016" s="215" t="s">
        <v>1033</v>
      </c>
      <c r="B1016" s="216" t="s">
        <v>1034</v>
      </c>
      <c r="C1016" s="217"/>
      <c r="D1016" s="218"/>
      <c r="E1016" s="219"/>
      <c r="F1016" s="220"/>
    </row>
    <row r="1017" spans="1:6" ht="13.15">
      <c r="A1017" s="221"/>
      <c r="B1017" s="6"/>
      <c r="C1017" s="180"/>
      <c r="D1017" s="112"/>
      <c r="E1017" s="9"/>
      <c r="F1017" s="41"/>
    </row>
    <row r="1018" spans="1:6" ht="116.25">
      <c r="A1018" s="132" t="s">
        <v>1035</v>
      </c>
      <c r="B1018" s="240" t="s">
        <v>1036</v>
      </c>
      <c r="C1018" s="180"/>
      <c r="D1018" s="112"/>
      <c r="E1018" s="9"/>
      <c r="F1018" s="41"/>
    </row>
    <row r="1019" spans="1:6" ht="14.25">
      <c r="A1019" s="239" t="s">
        <v>4</v>
      </c>
      <c r="B1019" s="208" t="s">
        <v>1037</v>
      </c>
      <c r="C1019" s="192" t="s">
        <v>711</v>
      </c>
      <c r="D1019" s="185">
        <v>10</v>
      </c>
      <c r="E1019" s="284"/>
      <c r="F1019" s="232">
        <v>0</v>
      </c>
    </row>
    <row r="1020" spans="1:6" ht="14.25">
      <c r="A1020" s="239" t="s">
        <v>5</v>
      </c>
      <c r="B1020" s="208" t="s">
        <v>1038</v>
      </c>
      <c r="C1020" s="192" t="s">
        <v>711</v>
      </c>
      <c r="D1020" s="185">
        <v>9</v>
      </c>
      <c r="E1020" s="284"/>
      <c r="F1020" s="232">
        <v>0</v>
      </c>
    </row>
    <row r="1021" spans="1:6" ht="13.15">
      <c r="A1021" s="221"/>
      <c r="B1021" s="6"/>
      <c r="C1021" s="180"/>
      <c r="D1021" s="112"/>
      <c r="E1021" s="9"/>
      <c r="F1021" s="41"/>
    </row>
    <row r="1022" spans="1:6" ht="13.15">
      <c r="A1022" s="127" t="s">
        <v>1033</v>
      </c>
      <c r="B1022" s="128" t="s">
        <v>1040</v>
      </c>
      <c r="C1022" s="129"/>
      <c r="D1022" s="129"/>
      <c r="E1022" s="129"/>
      <c r="F1022" s="238">
        <f>SUM(F1019:F1020)</f>
        <v>0</v>
      </c>
    </row>
    <row r="1023" spans="1:6" ht="13.15">
      <c r="A1023" s="221"/>
      <c r="B1023" s="6"/>
      <c r="C1023" s="180"/>
      <c r="D1023" s="112"/>
      <c r="E1023" s="9"/>
      <c r="F1023" s="41"/>
    </row>
    <row r="1024" spans="1:6" ht="13.15">
      <c r="A1024" s="221"/>
      <c r="B1024" s="6"/>
      <c r="C1024" s="180"/>
      <c r="D1024" s="112"/>
      <c r="E1024" s="9"/>
      <c r="F1024" s="41"/>
    </row>
    <row r="1025" spans="1:7" ht="13.15">
      <c r="A1025" s="215" t="s">
        <v>1039</v>
      </c>
      <c r="B1025" s="216" t="s">
        <v>1041</v>
      </c>
      <c r="C1025" s="217"/>
      <c r="D1025" s="218"/>
      <c r="E1025" s="219"/>
      <c r="F1025" s="220"/>
    </row>
    <row r="1026" spans="1:7" ht="13.15">
      <c r="A1026" s="221"/>
      <c r="B1026" s="6"/>
      <c r="C1026" s="180"/>
      <c r="D1026" s="112"/>
      <c r="E1026" s="9"/>
      <c r="F1026" s="41"/>
    </row>
    <row r="1027" spans="1:7" ht="13.15">
      <c r="A1027" s="221"/>
      <c r="B1027" s="619" t="s">
        <v>1042</v>
      </c>
      <c r="C1027" s="619"/>
      <c r="D1027" s="112"/>
      <c r="E1027" s="9"/>
      <c r="F1027" s="41"/>
    </row>
    <row r="1028" spans="1:7" ht="13.15">
      <c r="A1028" s="221"/>
      <c r="B1028" s="6"/>
      <c r="C1028" s="180"/>
      <c r="D1028" s="112"/>
      <c r="E1028" s="9"/>
      <c r="F1028" s="41"/>
    </row>
    <row r="1029" spans="1:7" ht="153">
      <c r="A1029" s="132" t="s">
        <v>1043</v>
      </c>
      <c r="B1029" s="340" t="s">
        <v>2324</v>
      </c>
      <c r="C1029" s="180"/>
      <c r="D1029" s="112"/>
      <c r="E1029" s="9"/>
      <c r="F1029" s="41"/>
      <c r="G1029" s="11"/>
    </row>
    <row r="1030" spans="1:7" ht="25.5">
      <c r="A1030" s="221"/>
      <c r="B1030" s="340" t="s">
        <v>2325</v>
      </c>
      <c r="C1030" s="180"/>
      <c r="D1030" s="112"/>
      <c r="E1030" s="9"/>
      <c r="F1030" s="41"/>
      <c r="G1030" s="11"/>
    </row>
    <row r="1031" spans="1:7" ht="51.75" customHeight="1">
      <c r="A1031" s="221"/>
      <c r="B1031" s="106" t="s">
        <v>1044</v>
      </c>
      <c r="C1031" s="180"/>
      <c r="D1031" s="112"/>
      <c r="E1031" s="9"/>
      <c r="F1031" s="41"/>
    </row>
    <row r="1032" spans="1:7" ht="63.75">
      <c r="A1032" s="221"/>
      <c r="B1032" s="241" t="s">
        <v>1045</v>
      </c>
      <c r="C1032" s="180"/>
      <c r="D1032" s="112"/>
      <c r="E1032" s="9"/>
      <c r="F1032" s="41"/>
    </row>
    <row r="1033" spans="1:7" ht="25.5">
      <c r="A1033" s="221"/>
      <c r="B1033" s="194" t="s">
        <v>1046</v>
      </c>
      <c r="C1033" s="180"/>
      <c r="D1033" s="112"/>
      <c r="E1033" s="9"/>
      <c r="F1033" s="41"/>
    </row>
    <row r="1034" spans="1:7">
      <c r="A1034" s="242" t="s">
        <v>1047</v>
      </c>
      <c r="B1034" s="243" t="s">
        <v>1048</v>
      </c>
      <c r="C1034" s="192" t="s">
        <v>11</v>
      </c>
      <c r="D1034" s="185">
        <v>1</v>
      </c>
      <c r="E1034" s="284"/>
      <c r="F1034" s="232">
        <f t="shared" ref="F1034" si="165">D1034*E1034</f>
        <v>0</v>
      </c>
    </row>
    <row r="1035" spans="1:7" ht="6.75" customHeight="1">
      <c r="A1035" s="221"/>
      <c r="B1035" s="6"/>
      <c r="C1035" s="180"/>
      <c r="D1035" s="112"/>
      <c r="E1035" s="9"/>
      <c r="F1035" s="41"/>
    </row>
    <row r="1036" spans="1:7">
      <c r="A1036" s="242" t="s">
        <v>1049</v>
      </c>
      <c r="B1036" s="244" t="s">
        <v>1050</v>
      </c>
      <c r="C1036" s="192" t="s">
        <v>11</v>
      </c>
      <c r="D1036" s="185">
        <v>2</v>
      </c>
      <c r="E1036" s="284"/>
      <c r="F1036" s="232">
        <f t="shared" ref="F1036" si="166">D1036*E1036</f>
        <v>0</v>
      </c>
    </row>
    <row r="1037" spans="1:7" ht="13.15">
      <c r="A1037" s="221"/>
      <c r="B1037" s="6"/>
      <c r="C1037" s="180"/>
      <c r="D1037" s="112"/>
      <c r="E1037" s="9"/>
      <c r="F1037" s="41"/>
    </row>
    <row r="1038" spans="1:7" s="119" customFormat="1" ht="15" customHeight="1">
      <c r="A1038" s="153" t="s">
        <v>1039</v>
      </c>
      <c r="B1038" s="154" t="s">
        <v>1065</v>
      </c>
      <c r="C1038" s="155"/>
      <c r="D1038" s="156"/>
      <c r="E1038" s="157"/>
      <c r="F1038" s="158">
        <f>SUM(F1034:F1036)</f>
        <v>0</v>
      </c>
    </row>
    <row r="1039" spans="1:7" ht="13.15">
      <c r="A1039" s="221"/>
      <c r="B1039" s="159"/>
      <c r="C1039" s="160"/>
      <c r="F1039" s="161"/>
    </row>
    <row r="1040" spans="1:7" ht="13.15">
      <c r="B1040" s="159"/>
      <c r="C1040" s="160"/>
      <c r="F1040" s="245"/>
    </row>
    <row r="1041" spans="1:6" ht="20.25" customHeight="1">
      <c r="A1041" s="246"/>
      <c r="B1041" s="247" t="s">
        <v>73</v>
      </c>
      <c r="C1041" s="248"/>
      <c r="D1041" s="249"/>
      <c r="E1041" s="250"/>
      <c r="F1041" s="251"/>
    </row>
    <row r="1042" spans="1:6" ht="14.45" customHeight="1">
      <c r="A1042" s="252"/>
      <c r="B1042" s="253" t="s">
        <v>3</v>
      </c>
      <c r="C1042" s="253"/>
      <c r="D1042" s="254"/>
      <c r="E1042" s="255"/>
      <c r="F1042" s="256" t="s">
        <v>128</v>
      </c>
    </row>
    <row r="1043" spans="1:6" ht="14.45" customHeight="1">
      <c r="C1043" s="121"/>
      <c r="D1043" s="257"/>
      <c r="E1043" s="7"/>
      <c r="F1043" s="258"/>
    </row>
    <row r="1044" spans="1:6" ht="15" customHeight="1">
      <c r="A1044" s="259" t="s">
        <v>25</v>
      </c>
      <c r="B1044" s="260" t="s">
        <v>1051</v>
      </c>
      <c r="C1044" s="121"/>
      <c r="D1044" s="257"/>
      <c r="E1044" s="7"/>
      <c r="F1044" s="261">
        <f>sum_1.01</f>
        <v>0</v>
      </c>
    </row>
    <row r="1045" spans="1:6">
      <c r="A1045" s="259" t="s">
        <v>26</v>
      </c>
      <c r="B1045" s="260" t="s">
        <v>1052</v>
      </c>
      <c r="C1045" s="121"/>
      <c r="D1045" s="257"/>
      <c r="E1045" s="7"/>
      <c r="F1045" s="261">
        <f>sum_1.02</f>
        <v>0</v>
      </c>
    </row>
    <row r="1046" spans="1:6" ht="13.5" customHeight="1">
      <c r="A1046" s="259" t="s">
        <v>27</v>
      </c>
      <c r="B1046" s="260" t="s">
        <v>1053</v>
      </c>
      <c r="C1046" s="121"/>
      <c r="D1046" s="257"/>
      <c r="E1046" s="7"/>
      <c r="F1046" s="261">
        <f>sum_1.03</f>
        <v>0</v>
      </c>
    </row>
    <row r="1047" spans="1:6" ht="13.5" customHeight="1">
      <c r="A1047" s="196" t="s">
        <v>28</v>
      </c>
      <c r="B1047" s="260" t="s">
        <v>1054</v>
      </c>
      <c r="C1047" s="121"/>
      <c r="D1047" s="257"/>
      <c r="E1047" s="7"/>
      <c r="F1047" s="261">
        <f>sum_1.04</f>
        <v>0</v>
      </c>
    </row>
    <row r="1048" spans="1:6" ht="13.5" customHeight="1">
      <c r="A1048" s="196" t="s">
        <v>29</v>
      </c>
      <c r="B1048" s="260" t="s">
        <v>1055</v>
      </c>
      <c r="C1048" s="121"/>
      <c r="D1048" s="257"/>
      <c r="E1048" s="7"/>
      <c r="F1048" s="261">
        <f>sum_1.05</f>
        <v>0</v>
      </c>
    </row>
    <row r="1049" spans="1:6" ht="13.5" customHeight="1">
      <c r="A1049" s="196" t="s">
        <v>30</v>
      </c>
      <c r="B1049" s="260" t="s">
        <v>1056</v>
      </c>
      <c r="C1049" s="121"/>
      <c r="D1049" s="257"/>
      <c r="E1049" s="7"/>
      <c r="F1049" s="261">
        <f>sum_1.06</f>
        <v>0</v>
      </c>
    </row>
    <row r="1050" spans="1:6" ht="13.5" customHeight="1">
      <c r="A1050" s="196" t="s">
        <v>806</v>
      </c>
      <c r="B1050" s="260" t="s">
        <v>1057</v>
      </c>
      <c r="C1050" s="121"/>
      <c r="D1050" s="257"/>
      <c r="E1050" s="7"/>
      <c r="F1050" s="261">
        <f>sum_1.07</f>
        <v>0</v>
      </c>
    </row>
    <row r="1051" spans="1:6" ht="13.5" customHeight="1">
      <c r="A1051" s="196" t="s">
        <v>845</v>
      </c>
      <c r="B1051" s="260" t="s">
        <v>1058</v>
      </c>
      <c r="C1051" s="121"/>
      <c r="D1051" s="257"/>
      <c r="E1051" s="7"/>
      <c r="F1051" s="261">
        <f>sum_1.08</f>
        <v>0</v>
      </c>
    </row>
    <row r="1052" spans="1:6" ht="13.5" customHeight="1">
      <c r="A1052" s="196" t="s">
        <v>874</v>
      </c>
      <c r="B1052" s="260" t="s">
        <v>1060</v>
      </c>
      <c r="C1052" s="121"/>
      <c r="D1052" s="257"/>
      <c r="E1052" s="7"/>
      <c r="F1052" s="261">
        <f>sum_1.09</f>
        <v>0</v>
      </c>
    </row>
    <row r="1053" spans="1:6">
      <c r="A1053" s="196" t="s">
        <v>903</v>
      </c>
      <c r="B1053" s="260" t="s">
        <v>1059</v>
      </c>
      <c r="C1053" s="121"/>
      <c r="D1053" s="257"/>
      <c r="E1053" s="7"/>
      <c r="F1053" s="261">
        <f>sum_1.10</f>
        <v>0</v>
      </c>
    </row>
    <row r="1054" spans="1:6">
      <c r="A1054" s="196" t="s">
        <v>944</v>
      </c>
      <c r="B1054" s="260" t="s">
        <v>1061</v>
      </c>
      <c r="C1054" s="121"/>
      <c r="D1054" s="257"/>
      <c r="E1054" s="7"/>
      <c r="F1054" s="261">
        <f>sum_1.11</f>
        <v>0</v>
      </c>
    </row>
    <row r="1055" spans="1:6">
      <c r="A1055" s="196" t="s">
        <v>946</v>
      </c>
      <c r="B1055" s="260" t="s">
        <v>1062</v>
      </c>
      <c r="C1055" s="121"/>
      <c r="D1055" s="257"/>
      <c r="E1055" s="7"/>
      <c r="F1055" s="261">
        <f>sum_1.12</f>
        <v>0</v>
      </c>
    </row>
    <row r="1056" spans="1:6">
      <c r="A1056" s="196" t="s">
        <v>977</v>
      </c>
      <c r="B1056" s="260" t="s">
        <v>1031</v>
      </c>
      <c r="C1056" s="121"/>
      <c r="D1056" s="257"/>
      <c r="E1056" s="7"/>
      <c r="F1056" s="261">
        <f>sum_1.13</f>
        <v>0</v>
      </c>
    </row>
    <row r="1057" spans="1:6">
      <c r="A1057" s="196" t="s">
        <v>1033</v>
      </c>
      <c r="B1057" s="260" t="s">
        <v>1063</v>
      </c>
      <c r="C1057" s="121"/>
      <c r="D1057" s="257"/>
      <c r="E1057" s="7"/>
      <c r="F1057" s="261">
        <f>sum_1.14</f>
        <v>0</v>
      </c>
    </row>
    <row r="1058" spans="1:6">
      <c r="A1058" s="262" t="s">
        <v>1039</v>
      </c>
      <c r="B1058" s="263" t="s">
        <v>1064</v>
      </c>
      <c r="C1058" s="264"/>
      <c r="D1058" s="265"/>
      <c r="E1058" s="266"/>
      <c r="F1058" s="267">
        <f>sum_1.15</f>
        <v>0</v>
      </c>
    </row>
    <row r="1059" spans="1:6" ht="13.15">
      <c r="A1059" s="252"/>
      <c r="B1059" s="253" t="s">
        <v>33</v>
      </c>
      <c r="C1059" s="253"/>
      <c r="D1059" s="254"/>
      <c r="E1059" s="255"/>
      <c r="F1059" s="268">
        <f>SUM(F1044:F1058)</f>
        <v>0</v>
      </c>
    </row>
    <row r="1060" spans="1:6">
      <c r="A1060" s="269"/>
      <c r="B1060" s="270" t="s">
        <v>19</v>
      </c>
      <c r="C1060" s="270"/>
      <c r="D1060" s="271"/>
      <c r="E1060" s="272"/>
      <c r="F1060" s="273">
        <f>F1059*0.25</f>
        <v>0</v>
      </c>
    </row>
    <row r="1061" spans="1:6" ht="17.45" customHeight="1">
      <c r="A1061" s="274"/>
      <c r="B1061" s="275" t="s">
        <v>34</v>
      </c>
      <c r="C1061" s="276"/>
      <c r="D1061" s="277"/>
      <c r="E1061" s="278"/>
      <c r="F1061" s="279">
        <f>F1059+F1060</f>
        <v>0</v>
      </c>
    </row>
  </sheetData>
  <sheetProtection algorithmName="SHA-512" hashValue="nFVm+4ylUeY2Qj2Z9vEGHO7v6GaimEW/elgjqNcpqmQbBLHw97KZPONO2mpKBVbej14oXu9waBQc1xZsmBq5iA==" saltValue="Qp9PCmYP+Tjvmnu4752k3Q==" spinCount="100000" sheet="1" formatCells="0" formatColumns="0" formatRows="0"/>
  <dataConsolidate/>
  <mergeCells count="5">
    <mergeCell ref="A1:G1"/>
    <mergeCell ref="B1027:C1027"/>
    <mergeCell ref="G21:M21"/>
    <mergeCell ref="G3:N8"/>
    <mergeCell ref="G9:N9"/>
  </mergeCells>
  <phoneticPr fontId="32" type="noConversion"/>
  <printOptions horizontalCentered="1"/>
  <pageMargins left="0.23622047244094491" right="0.23622047244094491" top="0.39370078740157483" bottom="0.74803149606299213" header="0.31496062992125984" footer="0.31496062992125984"/>
  <pageSetup paperSize="9" scale="85" firstPageNumber="9" fitToWidth="0" orientation="portrait" r:id="rId1"/>
  <headerFooter alignWithMargins="0">
    <oddFooter>&amp;L&amp;K00-014Specifikacija opreme, materijala i radova - građevinsko obrtnički radovi&amp;R&amp;P/&amp;N</oddFooter>
  </headerFooter>
  <rowBreaks count="14" manualBreakCount="14">
    <brk id="33" max="5" man="1"/>
    <brk id="76" max="5" man="1"/>
    <brk id="90" max="5" man="1"/>
    <brk id="321" max="5" man="1"/>
    <brk id="342" max="5" man="1"/>
    <brk id="405" max="5" man="1"/>
    <brk id="509" max="5" man="1"/>
    <brk id="528" max="5" man="1"/>
    <brk id="621" max="5" man="1"/>
    <brk id="717" max="5" man="1"/>
    <brk id="861" max="5" man="1"/>
    <brk id="944" max="5" man="1"/>
    <brk id="1015" max="5" man="1"/>
    <brk id="1039" max="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404"/>
  <sheetViews>
    <sheetView view="pageBreakPreview" zoomScale="80" zoomScaleNormal="100" zoomScaleSheetLayoutView="80" workbookViewId="0">
      <pane ySplit="3" topLeftCell="A382" activePane="bottomLeft" state="frozen"/>
      <selection pane="bottomLeft" activeCell="E384" sqref="E384"/>
    </sheetView>
  </sheetViews>
  <sheetFormatPr defaultColWidth="8.73046875" defaultRowHeight="12.75"/>
  <cols>
    <col min="1" max="1" width="5.59765625" style="2" customWidth="1"/>
    <col min="2" max="2" width="47.3984375" style="3" customWidth="1"/>
    <col min="3" max="3" width="5.86328125" style="3" customWidth="1"/>
    <col min="4" max="4" width="7.1328125" style="3" customWidth="1"/>
    <col min="5" max="5" width="9.1328125" style="3" customWidth="1"/>
    <col min="6" max="6" width="11.265625" style="37" customWidth="1"/>
    <col min="7" max="16384" width="8.73046875" style="3"/>
  </cols>
  <sheetData>
    <row r="1" spans="1:15" s="285" customFormat="1" ht="15.75" customHeight="1">
      <c r="A1" s="617" t="s">
        <v>498</v>
      </c>
      <c r="B1" s="618"/>
      <c r="C1" s="618"/>
      <c r="D1" s="618"/>
      <c r="E1" s="618"/>
      <c r="F1" s="618"/>
      <c r="G1" s="618"/>
    </row>
    <row r="2" spans="1:15" ht="6.75" customHeight="1" thickBot="1"/>
    <row r="3" spans="1:15" ht="24.75" customHeight="1" thickBot="1">
      <c r="A3" s="286" t="s">
        <v>0</v>
      </c>
      <c r="B3" s="114" t="s">
        <v>1</v>
      </c>
      <c r="C3" s="115" t="s">
        <v>12</v>
      </c>
      <c r="D3" s="115" t="s">
        <v>8</v>
      </c>
      <c r="E3" s="287" t="s">
        <v>91</v>
      </c>
      <c r="F3" s="288" t="s">
        <v>97</v>
      </c>
    </row>
    <row r="4" spans="1:15" ht="6.75" customHeight="1">
      <c r="A4" s="289"/>
    </row>
    <row r="5" spans="1:15" ht="20.100000000000001" customHeight="1">
      <c r="A5" s="290" t="s">
        <v>1663</v>
      </c>
      <c r="B5" s="124" t="s">
        <v>104</v>
      </c>
      <c r="C5" s="291"/>
      <c r="D5" s="291"/>
      <c r="E5" s="291"/>
      <c r="F5" s="292"/>
      <c r="G5" s="620"/>
      <c r="H5" s="620"/>
      <c r="I5" s="620"/>
      <c r="J5" s="620"/>
      <c r="K5" s="620"/>
      <c r="L5" s="620"/>
      <c r="M5" s="620"/>
      <c r="N5" s="620"/>
      <c r="O5" s="620"/>
    </row>
    <row r="6" spans="1:15" ht="9" customHeight="1">
      <c r="A6" s="293"/>
      <c r="G6" s="620"/>
      <c r="H6" s="620"/>
      <c r="I6" s="620"/>
      <c r="J6" s="620"/>
      <c r="K6" s="620"/>
      <c r="L6" s="620"/>
      <c r="M6" s="620"/>
      <c r="N6" s="620"/>
      <c r="O6" s="620"/>
    </row>
    <row r="7" spans="1:15" ht="13.15">
      <c r="A7" s="7"/>
      <c r="B7" s="159"/>
      <c r="C7" s="294"/>
      <c r="D7" s="2"/>
      <c r="E7" s="295"/>
      <c r="F7" s="296"/>
      <c r="G7" s="620"/>
      <c r="H7" s="620"/>
      <c r="I7" s="620"/>
      <c r="J7" s="620"/>
      <c r="K7" s="620"/>
      <c r="L7" s="620"/>
      <c r="M7" s="620"/>
      <c r="N7" s="620"/>
      <c r="O7" s="620"/>
    </row>
    <row r="8" spans="1:15" ht="13.15">
      <c r="A8" s="297" t="s">
        <v>1974</v>
      </c>
      <c r="B8" s="298" t="s">
        <v>99</v>
      </c>
      <c r="C8" s="299"/>
      <c r="D8" s="299"/>
      <c r="E8" s="299"/>
      <c r="F8" s="300"/>
      <c r="G8" s="620"/>
      <c r="H8" s="620"/>
      <c r="I8" s="620"/>
      <c r="J8" s="620"/>
      <c r="K8" s="620"/>
      <c r="L8" s="620"/>
      <c r="M8" s="620"/>
      <c r="N8" s="620"/>
      <c r="O8" s="620"/>
    </row>
    <row r="9" spans="1:15" ht="13.15">
      <c r="A9" s="7"/>
      <c r="B9" s="159"/>
      <c r="C9" s="294"/>
      <c r="D9" s="2"/>
      <c r="E9" s="295"/>
      <c r="F9" s="296"/>
      <c r="G9" s="620"/>
      <c r="H9" s="620"/>
      <c r="I9" s="620"/>
      <c r="J9" s="620"/>
      <c r="K9" s="620"/>
      <c r="L9" s="620"/>
      <c r="M9" s="620"/>
      <c r="N9" s="620"/>
      <c r="O9" s="620"/>
    </row>
    <row r="10" spans="1:15" ht="26.25" customHeight="1">
      <c r="A10" s="132" t="s">
        <v>1975</v>
      </c>
      <c r="B10" s="169" t="s">
        <v>1976</v>
      </c>
      <c r="C10" s="294"/>
      <c r="D10" s="2"/>
      <c r="E10" s="295"/>
      <c r="F10" s="296"/>
      <c r="G10" s="620"/>
      <c r="H10" s="620"/>
      <c r="I10" s="620"/>
      <c r="J10" s="620"/>
      <c r="K10" s="620"/>
      <c r="L10" s="620"/>
      <c r="M10" s="620"/>
      <c r="N10" s="620"/>
      <c r="O10" s="620"/>
    </row>
    <row r="11" spans="1:15" ht="38.25">
      <c r="A11" s="7"/>
      <c r="B11" s="106" t="s">
        <v>1066</v>
      </c>
      <c r="C11" s="180"/>
      <c r="D11" s="178"/>
      <c r="E11" s="41"/>
      <c r="F11" s="41"/>
      <c r="G11" s="620"/>
      <c r="H11" s="620"/>
      <c r="I11" s="620"/>
      <c r="J11" s="620"/>
      <c r="K11" s="620"/>
      <c r="L11" s="620"/>
      <c r="M11" s="620"/>
      <c r="N11" s="620"/>
      <c r="O11" s="620"/>
    </row>
    <row r="12" spans="1:15" ht="51">
      <c r="A12" s="7"/>
      <c r="B12" s="106" t="s">
        <v>1067</v>
      </c>
      <c r="C12" s="180"/>
      <c r="D12" s="112"/>
      <c r="E12" s="9"/>
      <c r="F12" s="41"/>
      <c r="G12" s="620"/>
      <c r="H12" s="621"/>
      <c r="I12" s="621"/>
      <c r="J12" s="621"/>
      <c r="K12" s="621"/>
      <c r="L12" s="621"/>
      <c r="M12" s="621"/>
      <c r="N12" s="621"/>
      <c r="O12" s="621"/>
    </row>
    <row r="13" spans="1:15" ht="13.15">
      <c r="A13" s="132"/>
      <c r="B13" s="106" t="s">
        <v>1068</v>
      </c>
      <c r="C13" s="180"/>
      <c r="D13" s="112"/>
      <c r="E13" s="9"/>
      <c r="F13" s="41"/>
    </row>
    <row r="14" spans="1:15" ht="14.25">
      <c r="A14" s="7"/>
      <c r="B14" s="301" t="s">
        <v>1069</v>
      </c>
      <c r="C14" s="180" t="s">
        <v>51</v>
      </c>
      <c r="D14" s="178">
        <v>158.4</v>
      </c>
      <c r="E14" s="283"/>
      <c r="F14" s="41">
        <f>D14*E14</f>
        <v>0</v>
      </c>
    </row>
    <row r="15" spans="1:15" ht="14.25">
      <c r="A15" s="7"/>
      <c r="B15" s="301" t="s">
        <v>1070</v>
      </c>
      <c r="C15" s="180" t="s">
        <v>51</v>
      </c>
      <c r="D15" s="178">
        <v>59.76</v>
      </c>
      <c r="E15" s="283"/>
      <c r="F15" s="41">
        <f>D15*E15</f>
        <v>0</v>
      </c>
    </row>
    <row r="16" spans="1:15">
      <c r="A16" s="7"/>
      <c r="B16" s="301"/>
      <c r="C16" s="180"/>
      <c r="D16" s="112"/>
      <c r="E16" s="9"/>
      <c r="F16" s="41"/>
    </row>
    <row r="17" spans="1:6" ht="38.25">
      <c r="A17" s="132" t="s">
        <v>1977</v>
      </c>
      <c r="B17" s="302" t="s">
        <v>1071</v>
      </c>
      <c r="C17" s="180"/>
      <c r="D17" s="112"/>
      <c r="E17" s="9"/>
      <c r="F17" s="41"/>
    </row>
    <row r="18" spans="1:6" ht="27" customHeight="1">
      <c r="A18" s="7"/>
      <c r="B18" s="302" t="s">
        <v>1072</v>
      </c>
      <c r="C18" s="180"/>
      <c r="D18" s="178"/>
      <c r="E18" s="41"/>
      <c r="F18" s="41"/>
    </row>
    <row r="19" spans="1:6" ht="14.25">
      <c r="A19" s="7"/>
      <c r="B19" s="303" t="s">
        <v>1073</v>
      </c>
      <c r="C19" s="180" t="s">
        <v>51</v>
      </c>
      <c r="D19" s="178">
        <v>32.29</v>
      </c>
      <c r="E19" s="283"/>
      <c r="F19" s="41">
        <f>D19*E19</f>
        <v>0</v>
      </c>
    </row>
    <row r="20" spans="1:6" ht="14.25">
      <c r="A20" s="7"/>
      <c r="B20" s="304" t="s">
        <v>1074</v>
      </c>
      <c r="C20" s="180" t="s">
        <v>51</v>
      </c>
      <c r="D20" s="178">
        <v>12.74</v>
      </c>
      <c r="E20" s="586"/>
      <c r="F20" s="41">
        <f>D20*E20</f>
        <v>0</v>
      </c>
    </row>
    <row r="21" spans="1:6" ht="14.25">
      <c r="A21" s="7"/>
      <c r="B21" s="305" t="s">
        <v>1075</v>
      </c>
      <c r="C21" s="180" t="s">
        <v>51</v>
      </c>
      <c r="D21" s="178">
        <v>396.83</v>
      </c>
      <c r="E21" s="283"/>
      <c r="F21" s="41">
        <f>D21*E21</f>
        <v>0</v>
      </c>
    </row>
    <row r="22" spans="1:6" ht="14.25">
      <c r="A22" s="7"/>
      <c r="B22" s="306" t="s">
        <v>1076</v>
      </c>
      <c r="C22" s="180" t="s">
        <v>51</v>
      </c>
      <c r="D22" s="178">
        <v>73.739999999999995</v>
      </c>
      <c r="E22" s="283"/>
      <c r="F22" s="41">
        <f>D22*E22</f>
        <v>0</v>
      </c>
    </row>
    <row r="23" spans="1:6" ht="14.25">
      <c r="A23" s="7"/>
      <c r="B23" s="306" t="s">
        <v>1077</v>
      </c>
      <c r="C23" s="180" t="s">
        <v>51</v>
      </c>
      <c r="D23" s="178">
        <v>2.75</v>
      </c>
      <c r="E23" s="283"/>
      <c r="F23" s="41">
        <f>D23*E23</f>
        <v>0</v>
      </c>
    </row>
    <row r="24" spans="1:6">
      <c r="A24" s="7"/>
      <c r="B24" s="301"/>
      <c r="C24" s="180"/>
      <c r="D24" s="112"/>
      <c r="E24" s="9"/>
      <c r="F24" s="41"/>
    </row>
    <row r="25" spans="1:6" ht="25.5">
      <c r="A25" s="132" t="s">
        <v>1978</v>
      </c>
      <c r="B25" s="307" t="s">
        <v>1078</v>
      </c>
      <c r="C25" s="180"/>
      <c r="D25" s="112"/>
      <c r="E25" s="9"/>
      <c r="F25" s="41"/>
    </row>
    <row r="26" spans="1:6" ht="14.25">
      <c r="A26" s="7"/>
      <c r="B26" s="106" t="s">
        <v>1079</v>
      </c>
      <c r="C26" s="226" t="s">
        <v>51</v>
      </c>
      <c r="D26" s="165">
        <v>206</v>
      </c>
      <c r="E26" s="282"/>
      <c r="F26" s="166">
        <f>D26*E26</f>
        <v>0</v>
      </c>
    </row>
    <row r="27" spans="1:6">
      <c r="A27" s="7"/>
      <c r="B27" s="106"/>
      <c r="C27" s="226"/>
      <c r="D27" s="164"/>
      <c r="E27" s="131"/>
      <c r="F27" s="166"/>
    </row>
    <row r="28" spans="1:6" ht="38.25">
      <c r="A28" s="132" t="s">
        <v>1979</v>
      </c>
      <c r="B28" s="169" t="s">
        <v>1080</v>
      </c>
      <c r="F28" s="3"/>
    </row>
    <row r="29" spans="1:6" ht="14.25">
      <c r="A29" s="132"/>
      <c r="B29" s="106" t="s">
        <v>1081</v>
      </c>
      <c r="C29" s="226" t="s">
        <v>51</v>
      </c>
      <c r="D29" s="165">
        <v>103</v>
      </c>
      <c r="E29" s="282"/>
      <c r="F29" s="166">
        <f>D29*E29</f>
        <v>0</v>
      </c>
    </row>
    <row r="30" spans="1:6">
      <c r="A30" s="7"/>
      <c r="B30" s="301"/>
      <c r="C30" s="226"/>
      <c r="D30" s="164"/>
      <c r="E30" s="131"/>
      <c r="F30" s="166"/>
    </row>
    <row r="31" spans="1:6" ht="66.75" customHeight="1">
      <c r="A31" s="132" t="s">
        <v>1980</v>
      </c>
      <c r="B31" s="169" t="s">
        <v>1082</v>
      </c>
      <c r="C31" s="226" t="s">
        <v>51</v>
      </c>
      <c r="D31" s="165">
        <v>353</v>
      </c>
      <c r="E31" s="282"/>
      <c r="F31" s="166">
        <f>D31*E31</f>
        <v>0</v>
      </c>
    </row>
    <row r="32" spans="1:6" ht="13.15">
      <c r="A32" s="168"/>
      <c r="B32" s="106" t="s">
        <v>1081</v>
      </c>
      <c r="C32" s="180"/>
      <c r="D32" s="112"/>
      <c r="E32" s="9"/>
      <c r="F32" s="41"/>
    </row>
    <row r="33" spans="1:6" ht="13.15">
      <c r="A33" s="168"/>
      <c r="B33" s="106"/>
      <c r="C33" s="180"/>
      <c r="D33" s="112"/>
      <c r="E33" s="9"/>
      <c r="F33" s="41"/>
    </row>
    <row r="34" spans="1:6" ht="64.5" customHeight="1">
      <c r="A34" s="132" t="s">
        <v>1981</v>
      </c>
      <c r="B34" s="169" t="s">
        <v>1083</v>
      </c>
      <c r="C34" s="226" t="s">
        <v>51</v>
      </c>
      <c r="D34" s="165">
        <v>748</v>
      </c>
      <c r="E34" s="282"/>
      <c r="F34" s="166">
        <f>D34*E34</f>
        <v>0</v>
      </c>
    </row>
    <row r="35" spans="1:6" ht="13.15">
      <c r="A35" s="168"/>
      <c r="B35" s="308"/>
      <c r="C35" s="226"/>
      <c r="D35" s="165"/>
      <c r="E35" s="166"/>
      <c r="F35" s="166"/>
    </row>
    <row r="36" spans="1:6" ht="54.75" customHeight="1">
      <c r="A36" s="132" t="s">
        <v>1982</v>
      </c>
      <c r="B36" s="309" t="s">
        <v>1084</v>
      </c>
      <c r="F36" s="3"/>
    </row>
    <row r="37" spans="1:6" ht="13.15">
      <c r="A37" s="132"/>
      <c r="B37" s="310" t="s">
        <v>1085</v>
      </c>
      <c r="C37" s="226" t="s">
        <v>55</v>
      </c>
      <c r="D37" s="165">
        <v>1</v>
      </c>
      <c r="E37" s="282"/>
      <c r="F37" s="166">
        <f>D37*E37</f>
        <v>0</v>
      </c>
    </row>
    <row r="38" spans="1:6">
      <c r="A38" s="7"/>
      <c r="B38" s="301"/>
      <c r="C38" s="180"/>
      <c r="D38" s="112"/>
      <c r="E38" s="9"/>
      <c r="F38" s="41"/>
    </row>
    <row r="39" spans="1:6" ht="13.15">
      <c r="A39" s="311" t="s">
        <v>1974</v>
      </c>
      <c r="B39" s="216" t="s">
        <v>1110</v>
      </c>
      <c r="C39" s="312"/>
      <c r="D39" s="219"/>
      <c r="E39" s="313"/>
      <c r="F39" s="314">
        <f>SUM(F14:F37)</f>
        <v>0</v>
      </c>
    </row>
    <row r="40" spans="1:6" ht="13.15">
      <c r="A40" s="7"/>
      <c r="B40" s="159"/>
      <c r="C40" s="294"/>
      <c r="D40" s="2"/>
      <c r="E40" s="295"/>
      <c r="F40" s="296"/>
    </row>
    <row r="41" spans="1:6" ht="13.15">
      <c r="A41" s="315" t="s">
        <v>1983</v>
      </c>
      <c r="B41" s="316" t="s">
        <v>1086</v>
      </c>
      <c r="C41" s="317"/>
      <c r="D41" s="317"/>
      <c r="E41" s="317"/>
      <c r="F41" s="318"/>
    </row>
    <row r="42" spans="1:6" ht="13.15">
      <c r="A42" s="7"/>
      <c r="B42" s="159"/>
      <c r="C42" s="294"/>
      <c r="D42" s="2"/>
      <c r="E42" s="295"/>
      <c r="F42" s="296"/>
    </row>
    <row r="43" spans="1:6" ht="78.75" customHeight="1">
      <c r="A43" s="168" t="s">
        <v>1984</v>
      </c>
      <c r="B43" s="319" t="s">
        <v>1087</v>
      </c>
      <c r="C43" s="294"/>
      <c r="D43" s="2"/>
      <c r="E43" s="295"/>
      <c r="F43" s="296"/>
    </row>
    <row r="44" spans="1:6" ht="28.5" customHeight="1">
      <c r="A44" s="7"/>
      <c r="B44" s="320" t="s">
        <v>1088</v>
      </c>
      <c r="C44" s="180"/>
      <c r="D44" s="112"/>
      <c r="E44" s="9"/>
      <c r="F44" s="41"/>
    </row>
    <row r="45" spans="1:6" ht="38.25">
      <c r="A45" s="7"/>
      <c r="B45" s="321" t="s">
        <v>1089</v>
      </c>
      <c r="C45" s="180"/>
      <c r="D45" s="112"/>
      <c r="E45" s="9"/>
      <c r="F45" s="41"/>
    </row>
    <row r="46" spans="1:6" ht="51">
      <c r="A46" s="7"/>
      <c r="B46" s="321" t="s">
        <v>1090</v>
      </c>
      <c r="C46" s="180"/>
      <c r="D46" s="112"/>
      <c r="E46" s="9"/>
      <c r="F46" s="41"/>
    </row>
    <row r="47" spans="1:6" ht="102.75" customHeight="1">
      <c r="A47" s="7"/>
      <c r="B47" s="322" t="s">
        <v>1091</v>
      </c>
      <c r="C47" s="180"/>
      <c r="D47" s="112"/>
      <c r="E47" s="9"/>
      <c r="F47" s="41"/>
    </row>
    <row r="48" spans="1:6" ht="38.25">
      <c r="A48" s="7"/>
      <c r="B48" s="323" t="s">
        <v>1092</v>
      </c>
      <c r="C48" s="180"/>
      <c r="D48" s="112"/>
      <c r="E48" s="9"/>
      <c r="F48" s="41"/>
    </row>
    <row r="49" spans="1:6" ht="102">
      <c r="A49" s="7"/>
      <c r="B49" s="322" t="s">
        <v>1093</v>
      </c>
      <c r="C49" s="226" t="s">
        <v>21</v>
      </c>
      <c r="D49" s="164">
        <v>1</v>
      </c>
      <c r="E49" s="282"/>
      <c r="F49" s="166">
        <f>D49*E49</f>
        <v>0</v>
      </c>
    </row>
    <row r="50" spans="1:6">
      <c r="A50" s="7"/>
      <c r="B50" s="322"/>
    </row>
    <row r="51" spans="1:6" ht="66" customHeight="1">
      <c r="A51" s="168" t="s">
        <v>1985</v>
      </c>
      <c r="B51" s="324" t="s">
        <v>1094</v>
      </c>
      <c r="C51" s="294"/>
      <c r="D51" s="2"/>
      <c r="E51" s="295"/>
      <c r="F51" s="296"/>
    </row>
    <row r="52" spans="1:6" ht="38.25">
      <c r="A52" s="7"/>
      <c r="B52" s="325" t="s">
        <v>1089</v>
      </c>
      <c r="C52" s="180"/>
      <c r="D52" s="112"/>
      <c r="E52" s="9"/>
      <c r="F52" s="41"/>
    </row>
    <row r="53" spans="1:6" ht="51">
      <c r="A53" s="7"/>
      <c r="B53" s="325" t="s">
        <v>1090</v>
      </c>
      <c r="C53" s="180"/>
      <c r="D53" s="112"/>
      <c r="E53" s="9"/>
      <c r="F53" s="41"/>
    </row>
    <row r="54" spans="1:6" ht="128.25" customHeight="1">
      <c r="A54" s="7"/>
      <c r="B54" s="322" t="s">
        <v>1095</v>
      </c>
      <c r="C54" s="294"/>
      <c r="D54" s="2"/>
      <c r="E54" s="295"/>
      <c r="F54" s="296"/>
    </row>
    <row r="55" spans="1:6" ht="89.25">
      <c r="A55" s="7"/>
      <c r="B55" s="322" t="s">
        <v>1096</v>
      </c>
      <c r="C55" s="226" t="s">
        <v>21</v>
      </c>
      <c r="D55" s="164">
        <v>1</v>
      </c>
      <c r="E55" s="282"/>
      <c r="F55" s="166">
        <f>D55*E55</f>
        <v>0</v>
      </c>
    </row>
    <row r="56" spans="1:6">
      <c r="A56" s="7"/>
      <c r="B56" s="322"/>
    </row>
    <row r="57" spans="1:6" ht="13.15">
      <c r="A57" s="7"/>
      <c r="B57" s="322"/>
      <c r="C57" s="294"/>
      <c r="D57" s="2"/>
      <c r="E57" s="295"/>
      <c r="F57" s="296"/>
    </row>
    <row r="58" spans="1:6" ht="195" customHeight="1">
      <c r="A58" s="168" t="s">
        <v>1986</v>
      </c>
      <c r="B58" s="326" t="s">
        <v>1097</v>
      </c>
      <c r="C58" s="294"/>
      <c r="D58" s="2"/>
      <c r="E58" s="295"/>
      <c r="F58" s="296"/>
    </row>
    <row r="59" spans="1:6" ht="54" customHeight="1">
      <c r="A59" s="7"/>
      <c r="B59" s="327" t="s">
        <v>1098</v>
      </c>
      <c r="C59" s="226" t="s">
        <v>21</v>
      </c>
      <c r="D59" s="164">
        <v>5</v>
      </c>
      <c r="E59" s="282"/>
      <c r="F59" s="166">
        <f>D59*E59</f>
        <v>0</v>
      </c>
    </row>
    <row r="60" spans="1:6">
      <c r="A60" s="7"/>
      <c r="B60" s="322"/>
    </row>
    <row r="61" spans="1:6" ht="106.5" customHeight="1">
      <c r="A61" s="168" t="s">
        <v>1987</v>
      </c>
      <c r="B61" s="169" t="s">
        <v>1100</v>
      </c>
      <c r="C61" s="294"/>
      <c r="D61" s="2"/>
      <c r="E61" s="295"/>
      <c r="F61" s="296"/>
    </row>
    <row r="62" spans="1:6" ht="25.5">
      <c r="A62" s="7"/>
      <c r="B62" s="302" t="s">
        <v>1099</v>
      </c>
      <c r="C62" s="226" t="s">
        <v>51</v>
      </c>
      <c r="D62" s="165">
        <v>1</v>
      </c>
      <c r="E62" s="282"/>
      <c r="F62" s="166">
        <f>D62*E62</f>
        <v>0</v>
      </c>
    </row>
    <row r="63" spans="1:6" ht="13.15">
      <c r="A63" s="7"/>
      <c r="B63" s="322"/>
      <c r="C63" s="294"/>
      <c r="D63" s="2"/>
      <c r="E63" s="295"/>
      <c r="F63" s="296"/>
    </row>
    <row r="64" spans="1:6" ht="25.5">
      <c r="A64" s="168" t="s">
        <v>1988</v>
      </c>
      <c r="B64" s="328" t="s">
        <v>1103</v>
      </c>
      <c r="C64" s="294"/>
      <c r="D64" s="2"/>
      <c r="E64" s="295"/>
      <c r="F64" s="296"/>
    </row>
    <row r="65" spans="1:14" ht="124.5" customHeight="1">
      <c r="A65" s="7"/>
      <c r="B65" s="608" t="s">
        <v>2331</v>
      </c>
      <c r="C65" s="294"/>
      <c r="D65" s="2"/>
      <c r="E65" s="295"/>
      <c r="F65" s="296"/>
      <c r="G65" s="620"/>
      <c r="H65" s="620"/>
      <c r="I65" s="620"/>
      <c r="J65" s="620"/>
      <c r="K65" s="620"/>
      <c r="L65" s="620"/>
      <c r="M65" s="620"/>
      <c r="N65" s="620"/>
    </row>
    <row r="66" spans="1:14" ht="102">
      <c r="A66" s="7"/>
      <c r="B66" s="329" t="s">
        <v>1101</v>
      </c>
      <c r="C66" s="294"/>
      <c r="D66" s="2"/>
      <c r="E66" s="295"/>
      <c r="F66" s="296"/>
    </row>
    <row r="67" spans="1:14" ht="89.25">
      <c r="A67" s="7"/>
      <c r="B67" s="329" t="s">
        <v>1102</v>
      </c>
      <c r="C67" s="226" t="s">
        <v>55</v>
      </c>
      <c r="D67" s="165">
        <v>7</v>
      </c>
      <c r="E67" s="282"/>
      <c r="F67" s="166">
        <f>D67*E67</f>
        <v>0</v>
      </c>
    </row>
    <row r="68" spans="1:14">
      <c r="A68" s="7"/>
      <c r="B68" s="329"/>
      <c r="C68" s="226"/>
      <c r="D68" s="165"/>
      <c r="E68" s="166"/>
      <c r="F68" s="166"/>
    </row>
    <row r="69" spans="1:14" ht="38.25">
      <c r="A69" s="168" t="s">
        <v>1989</v>
      </c>
      <c r="B69" s="330" t="s">
        <v>1105</v>
      </c>
      <c r="C69" s="226"/>
      <c r="D69" s="165"/>
      <c r="E69" s="166"/>
      <c r="F69" s="166"/>
    </row>
    <row r="70" spans="1:14" ht="38.25">
      <c r="A70" s="7"/>
      <c r="B70" s="302" t="s">
        <v>1104</v>
      </c>
      <c r="C70" s="226" t="s">
        <v>51</v>
      </c>
      <c r="D70" s="165">
        <v>15</v>
      </c>
      <c r="E70" s="282"/>
      <c r="F70" s="166">
        <f>D70*E70</f>
        <v>0</v>
      </c>
    </row>
    <row r="71" spans="1:14">
      <c r="A71" s="7"/>
      <c r="B71" s="329"/>
      <c r="C71" s="226"/>
      <c r="D71" s="165"/>
      <c r="E71" s="166"/>
      <c r="F71" s="166"/>
    </row>
    <row r="72" spans="1:14" ht="38.25">
      <c r="A72" s="168" t="s">
        <v>1990</v>
      </c>
      <c r="B72" s="328" t="s">
        <v>1106</v>
      </c>
      <c r="C72" s="226"/>
      <c r="D72" s="165"/>
      <c r="E72" s="166"/>
      <c r="F72" s="166"/>
    </row>
    <row r="73" spans="1:14" ht="25.5">
      <c r="A73" s="7"/>
      <c r="B73" s="329" t="s">
        <v>1099</v>
      </c>
      <c r="C73" s="226" t="s">
        <v>51</v>
      </c>
      <c r="D73" s="165">
        <v>0.5</v>
      </c>
      <c r="E73" s="282"/>
      <c r="F73" s="166">
        <f>D73*E73</f>
        <v>0</v>
      </c>
    </row>
    <row r="74" spans="1:14">
      <c r="A74" s="7"/>
      <c r="B74" s="329"/>
      <c r="C74" s="226"/>
      <c r="D74" s="165"/>
      <c r="E74" s="166"/>
      <c r="F74" s="166"/>
    </row>
    <row r="75" spans="1:14" ht="102">
      <c r="A75" s="168" t="s">
        <v>1991</v>
      </c>
      <c r="B75" s="307" t="s">
        <v>1107</v>
      </c>
      <c r="C75" s="226"/>
      <c r="D75" s="165"/>
      <c r="E75" s="166"/>
      <c r="F75" s="166"/>
    </row>
    <row r="76" spans="1:14" ht="25.5">
      <c r="A76" s="7"/>
      <c r="B76" s="302" t="s">
        <v>1099</v>
      </c>
      <c r="C76" s="226" t="s">
        <v>51</v>
      </c>
      <c r="D76" s="165">
        <v>1</v>
      </c>
      <c r="E76" s="282"/>
      <c r="F76" s="166">
        <f>D76*E76</f>
        <v>0</v>
      </c>
    </row>
    <row r="77" spans="1:14">
      <c r="A77" s="7"/>
      <c r="B77" s="329"/>
      <c r="C77" s="226"/>
      <c r="D77" s="165"/>
      <c r="E77" s="166"/>
      <c r="F77" s="166"/>
    </row>
    <row r="78" spans="1:14" ht="51.4">
      <c r="A78" s="168" t="s">
        <v>1992</v>
      </c>
      <c r="B78" s="331" t="s">
        <v>1108</v>
      </c>
      <c r="C78" s="226"/>
      <c r="D78" s="165"/>
      <c r="E78" s="166"/>
      <c r="F78" s="166"/>
    </row>
    <row r="79" spans="1:14" ht="38.25">
      <c r="A79" s="7"/>
      <c r="B79" s="302" t="s">
        <v>1109</v>
      </c>
      <c r="C79" s="226" t="s">
        <v>51</v>
      </c>
      <c r="D79" s="165">
        <v>8</v>
      </c>
      <c r="E79" s="282"/>
      <c r="F79" s="166">
        <f>D79*E79</f>
        <v>0</v>
      </c>
    </row>
    <row r="80" spans="1:14">
      <c r="A80" s="7"/>
      <c r="B80" s="329"/>
      <c r="C80" s="226"/>
      <c r="D80" s="165"/>
      <c r="E80" s="166"/>
      <c r="F80" s="166"/>
    </row>
    <row r="81" spans="1:6" ht="13.15">
      <c r="A81" s="311" t="s">
        <v>1983</v>
      </c>
      <c r="B81" s="216" t="s">
        <v>1111</v>
      </c>
      <c r="C81" s="312"/>
      <c r="D81" s="219"/>
      <c r="E81" s="313"/>
      <c r="F81" s="314">
        <f>SUM(F49:F79)</f>
        <v>0</v>
      </c>
    </row>
    <row r="82" spans="1:6" ht="13.15">
      <c r="A82" s="7"/>
      <c r="B82" s="329"/>
      <c r="C82" s="294"/>
      <c r="D82" s="2"/>
      <c r="E82" s="295"/>
      <c r="F82" s="296"/>
    </row>
    <row r="83" spans="1:6" ht="13.15">
      <c r="A83" s="7"/>
      <c r="B83" s="329"/>
      <c r="C83" s="294"/>
      <c r="D83" s="2"/>
      <c r="E83" s="295"/>
      <c r="F83" s="296"/>
    </row>
    <row r="84" spans="1:6" ht="13.15">
      <c r="A84" s="332" t="s">
        <v>1993</v>
      </c>
      <c r="B84" s="298" t="s">
        <v>1112</v>
      </c>
      <c r="C84" s="299"/>
      <c r="D84" s="299"/>
      <c r="E84" s="299"/>
      <c r="F84" s="300"/>
    </row>
    <row r="85" spans="1:6" ht="13.15">
      <c r="A85" s="7"/>
      <c r="B85" s="329"/>
      <c r="C85" s="294"/>
      <c r="D85" s="2"/>
      <c r="E85" s="295"/>
      <c r="F85" s="296"/>
    </row>
    <row r="86" spans="1:6" ht="147" customHeight="1">
      <c r="A86" s="168" t="s">
        <v>1997</v>
      </c>
      <c r="B86" s="333" t="s">
        <v>1113</v>
      </c>
      <c r="C86" s="294"/>
      <c r="D86" s="2"/>
      <c r="E86" s="295"/>
      <c r="F86" s="296"/>
    </row>
    <row r="87" spans="1:6" ht="51">
      <c r="A87" s="7"/>
      <c r="B87" s="334" t="s">
        <v>1114</v>
      </c>
      <c r="C87" s="180"/>
      <c r="D87" s="112"/>
      <c r="E87" s="9"/>
      <c r="F87" s="41"/>
    </row>
    <row r="88" spans="1:6" ht="14.25">
      <c r="A88" s="7"/>
      <c r="B88" s="106" t="s">
        <v>1115</v>
      </c>
      <c r="C88" s="226" t="s">
        <v>79</v>
      </c>
      <c r="D88" s="165">
        <v>10</v>
      </c>
      <c r="E88" s="282"/>
      <c r="F88" s="166">
        <f>D88*E88</f>
        <v>0</v>
      </c>
    </row>
    <row r="89" spans="1:6" ht="14.25">
      <c r="A89" s="7"/>
      <c r="B89" s="106" t="s">
        <v>1116</v>
      </c>
      <c r="C89" s="226" t="s">
        <v>79</v>
      </c>
      <c r="D89" s="165">
        <v>150</v>
      </c>
      <c r="E89" s="282"/>
      <c r="F89" s="166">
        <f>D89*E89</f>
        <v>0</v>
      </c>
    </row>
    <row r="90" spans="1:6" ht="14.25">
      <c r="A90" s="7"/>
      <c r="B90" s="106" t="s">
        <v>1117</v>
      </c>
      <c r="C90" s="226" t="s">
        <v>79</v>
      </c>
      <c r="D90" s="165">
        <v>35</v>
      </c>
      <c r="E90" s="282"/>
      <c r="F90" s="166">
        <f>D90*E90</f>
        <v>0</v>
      </c>
    </row>
    <row r="91" spans="1:6" ht="14.25">
      <c r="A91" s="7"/>
      <c r="B91" s="106" t="s">
        <v>1118</v>
      </c>
      <c r="C91" s="226" t="s">
        <v>79</v>
      </c>
      <c r="D91" s="165">
        <v>35</v>
      </c>
      <c r="E91" s="282"/>
      <c r="F91" s="166">
        <f>D91*E91</f>
        <v>0</v>
      </c>
    </row>
    <row r="92" spans="1:6" ht="14.25">
      <c r="A92" s="7"/>
      <c r="B92" s="106" t="s">
        <v>1119</v>
      </c>
      <c r="C92" s="226" t="s">
        <v>79</v>
      </c>
      <c r="D92" s="165">
        <v>4</v>
      </c>
      <c r="E92" s="282"/>
      <c r="F92" s="166">
        <f>D92*E92</f>
        <v>0</v>
      </c>
    </row>
    <row r="93" spans="1:6">
      <c r="A93" s="7"/>
      <c r="B93" s="334"/>
      <c r="C93" s="180"/>
      <c r="D93" s="112"/>
      <c r="E93" s="9"/>
      <c r="F93" s="41"/>
    </row>
    <row r="94" spans="1:6" ht="153">
      <c r="A94" s="168" t="s">
        <v>1998</v>
      </c>
      <c r="B94" s="307" t="s">
        <v>1120</v>
      </c>
      <c r="C94" s="180"/>
      <c r="D94" s="112"/>
      <c r="E94" s="9"/>
      <c r="F94" s="41"/>
    </row>
    <row r="95" spans="1:6" ht="38.25">
      <c r="A95" s="168"/>
      <c r="B95" s="335" t="s">
        <v>1121</v>
      </c>
      <c r="C95" s="180"/>
      <c r="D95" s="112"/>
      <c r="E95" s="9"/>
      <c r="F95" s="41"/>
    </row>
    <row r="96" spans="1:6" ht="14.25">
      <c r="A96" s="168"/>
      <c r="B96" s="336" t="s">
        <v>1122</v>
      </c>
      <c r="C96" s="226" t="s">
        <v>79</v>
      </c>
      <c r="D96" s="165">
        <v>12</v>
      </c>
      <c r="E96" s="282"/>
      <c r="F96" s="166">
        <f>D96*E96</f>
        <v>0</v>
      </c>
    </row>
    <row r="97" spans="1:7" ht="13.15">
      <c r="A97" s="7"/>
      <c r="B97" s="159"/>
      <c r="C97" s="294"/>
      <c r="D97" s="2"/>
      <c r="E97" s="295"/>
      <c r="F97" s="296"/>
    </row>
    <row r="98" spans="1:7" ht="89.25">
      <c r="A98" s="168" t="s">
        <v>1999</v>
      </c>
      <c r="B98" s="337" t="s">
        <v>1124</v>
      </c>
      <c r="C98" s="294"/>
      <c r="D98" s="2"/>
      <c r="E98" s="295"/>
      <c r="F98" s="296"/>
    </row>
    <row r="99" spans="1:7" ht="51">
      <c r="A99" s="7"/>
      <c r="B99" s="338" t="s">
        <v>1123</v>
      </c>
      <c r="C99" s="180"/>
      <c r="D99" s="112"/>
      <c r="E99" s="9"/>
      <c r="F99" s="41"/>
    </row>
    <row r="100" spans="1:7">
      <c r="A100" s="7"/>
      <c r="B100" s="338" t="s">
        <v>1125</v>
      </c>
      <c r="C100" s="226" t="s">
        <v>11</v>
      </c>
      <c r="D100" s="165">
        <v>15</v>
      </c>
      <c r="E100" s="282"/>
      <c r="F100" s="166">
        <f>D100*E100</f>
        <v>0</v>
      </c>
    </row>
    <row r="101" spans="1:7">
      <c r="A101" s="7"/>
      <c r="B101" s="338" t="s">
        <v>1126</v>
      </c>
      <c r="C101" s="226" t="s">
        <v>11</v>
      </c>
      <c r="D101" s="165">
        <v>5</v>
      </c>
      <c r="E101" s="282"/>
      <c r="F101" s="166">
        <f>D101*E101</f>
        <v>0</v>
      </c>
    </row>
    <row r="102" spans="1:7">
      <c r="A102" s="7"/>
      <c r="B102" s="338" t="s">
        <v>1127</v>
      </c>
      <c r="C102" s="226" t="s">
        <v>11</v>
      </c>
      <c r="D102" s="165">
        <v>5</v>
      </c>
      <c r="E102" s="282"/>
      <c r="F102" s="166">
        <f>D102*E102</f>
        <v>0</v>
      </c>
    </row>
    <row r="103" spans="1:7">
      <c r="A103" s="7"/>
      <c r="B103" s="338" t="s">
        <v>1128</v>
      </c>
      <c r="C103" s="226" t="s">
        <v>11</v>
      </c>
      <c r="D103" s="165">
        <v>1</v>
      </c>
      <c r="E103" s="282"/>
      <c r="F103" s="166">
        <f>D103*E103</f>
        <v>0</v>
      </c>
    </row>
    <row r="104" spans="1:7" ht="13.15">
      <c r="A104" s="7"/>
      <c r="B104" s="159"/>
      <c r="C104" s="294"/>
      <c r="D104" s="2"/>
      <c r="E104" s="295"/>
      <c r="F104" s="296"/>
    </row>
    <row r="105" spans="1:7" ht="259.5" customHeight="1">
      <c r="A105" s="168" t="s">
        <v>2000</v>
      </c>
      <c r="B105" s="328" t="s">
        <v>2332</v>
      </c>
      <c r="C105" s="180"/>
      <c r="D105" s="112"/>
      <c r="E105" s="9"/>
      <c r="F105" s="41"/>
      <c r="G105" s="396"/>
    </row>
    <row r="106" spans="1:7" ht="25.5">
      <c r="A106" s="168"/>
      <c r="B106" s="329" t="s">
        <v>1129</v>
      </c>
      <c r="C106" s="180"/>
      <c r="D106" s="112"/>
      <c r="E106" s="9"/>
      <c r="F106" s="41"/>
    </row>
    <row r="107" spans="1:7" ht="14.25">
      <c r="A107" s="168"/>
      <c r="B107" s="329" t="s">
        <v>1130</v>
      </c>
      <c r="C107" s="226" t="s">
        <v>79</v>
      </c>
      <c r="D107" s="165">
        <v>95</v>
      </c>
      <c r="E107" s="282"/>
      <c r="F107" s="166">
        <f>D107*E107</f>
        <v>0</v>
      </c>
    </row>
    <row r="108" spans="1:7" ht="14.25">
      <c r="A108" s="168"/>
      <c r="B108" s="329" t="s">
        <v>1131</v>
      </c>
      <c r="C108" s="226" t="s">
        <v>79</v>
      </c>
      <c r="D108" s="165">
        <v>95</v>
      </c>
      <c r="E108" s="282"/>
      <c r="F108" s="166">
        <f>D108*E108</f>
        <v>0</v>
      </c>
    </row>
    <row r="109" spans="1:7" ht="13.15">
      <c r="A109" s="168"/>
      <c r="B109" s="329"/>
      <c r="C109" s="180"/>
      <c r="D109" s="112"/>
      <c r="E109" s="9"/>
      <c r="F109" s="41"/>
    </row>
    <row r="110" spans="1:7" ht="191.25">
      <c r="A110" s="168" t="s">
        <v>2001</v>
      </c>
      <c r="B110" s="328" t="s">
        <v>1132</v>
      </c>
      <c r="C110" s="180"/>
      <c r="D110" s="112"/>
      <c r="E110" s="9"/>
      <c r="F110" s="41"/>
    </row>
    <row r="111" spans="1:7" ht="146.25" customHeight="1">
      <c r="A111" s="168"/>
      <c r="B111" s="106" t="s">
        <v>1133</v>
      </c>
      <c r="C111" s="180"/>
      <c r="D111" s="112"/>
      <c r="E111" s="9"/>
      <c r="F111" s="41"/>
    </row>
    <row r="112" spans="1:7" ht="25.5">
      <c r="A112" s="168"/>
      <c r="B112" s="338" t="s">
        <v>1134</v>
      </c>
      <c r="C112" s="226" t="s">
        <v>55</v>
      </c>
      <c r="D112" s="165">
        <v>1</v>
      </c>
      <c r="E112" s="282"/>
      <c r="F112" s="166">
        <f>D112*E112</f>
        <v>0</v>
      </c>
    </row>
    <row r="113" spans="1:6" ht="13.15">
      <c r="A113" s="168"/>
      <c r="B113" s="338"/>
      <c r="C113" s="226"/>
      <c r="D113" s="165"/>
      <c r="E113" s="166"/>
      <c r="F113" s="166"/>
    </row>
    <row r="114" spans="1:6" ht="140.65">
      <c r="A114" s="168" t="s">
        <v>2002</v>
      </c>
      <c r="B114" s="106" t="s">
        <v>1135</v>
      </c>
      <c r="C114" s="226"/>
      <c r="D114" s="165"/>
      <c r="E114" s="166"/>
      <c r="F114" s="166"/>
    </row>
    <row r="115" spans="1:6" ht="25.5">
      <c r="A115" s="168"/>
      <c r="B115" s="327" t="s">
        <v>1136</v>
      </c>
      <c r="C115" s="226" t="s">
        <v>55</v>
      </c>
      <c r="D115" s="165">
        <v>2</v>
      </c>
      <c r="E115" s="282"/>
      <c r="F115" s="166">
        <f>D115*E115</f>
        <v>0</v>
      </c>
    </row>
    <row r="116" spans="1:6" ht="13.15">
      <c r="A116" s="168"/>
      <c r="B116" s="169"/>
      <c r="C116" s="180"/>
      <c r="D116" s="112"/>
      <c r="E116" s="9"/>
      <c r="F116" s="41"/>
    </row>
    <row r="117" spans="1:6" ht="51">
      <c r="A117" s="168" t="s">
        <v>2003</v>
      </c>
      <c r="B117" s="338" t="s">
        <v>1137</v>
      </c>
      <c r="C117" s="180"/>
      <c r="D117" s="112"/>
      <c r="E117" s="9"/>
      <c r="F117" s="41"/>
    </row>
    <row r="118" spans="1:6" ht="25.5">
      <c r="A118" s="168"/>
      <c r="B118" s="338" t="s">
        <v>1138</v>
      </c>
      <c r="C118" s="226" t="s">
        <v>55</v>
      </c>
      <c r="D118" s="165">
        <v>2</v>
      </c>
      <c r="E118" s="282"/>
      <c r="F118" s="166">
        <f>D118*E118</f>
        <v>0</v>
      </c>
    </row>
    <row r="119" spans="1:6" ht="13.15">
      <c r="A119" s="168"/>
      <c r="B119" s="169"/>
      <c r="C119" s="180"/>
      <c r="D119" s="112"/>
      <c r="E119" s="9"/>
      <c r="F119" s="41"/>
    </row>
    <row r="120" spans="1:6" ht="233.25" customHeight="1">
      <c r="A120" s="168" t="s">
        <v>2004</v>
      </c>
      <c r="B120" s="328" t="s">
        <v>1139</v>
      </c>
      <c r="C120" s="180"/>
      <c r="D120" s="112"/>
      <c r="E120" s="9"/>
      <c r="F120" s="41"/>
    </row>
    <row r="121" spans="1:6" ht="25.5">
      <c r="A121" s="168"/>
      <c r="B121" s="338" t="s">
        <v>1140</v>
      </c>
      <c r="C121" s="226" t="s">
        <v>55</v>
      </c>
      <c r="D121" s="165">
        <v>5</v>
      </c>
      <c r="E121" s="282"/>
      <c r="F121" s="166">
        <f>D121*E121</f>
        <v>0</v>
      </c>
    </row>
    <row r="122" spans="1:6" ht="13.15">
      <c r="A122" s="168"/>
      <c r="B122" s="169"/>
      <c r="C122" s="180"/>
      <c r="D122" s="112"/>
      <c r="E122" s="9"/>
      <c r="F122" s="41"/>
    </row>
    <row r="123" spans="1:6" ht="51">
      <c r="A123" s="168" t="s">
        <v>2005</v>
      </c>
      <c r="B123" s="169" t="s">
        <v>1141</v>
      </c>
      <c r="C123" s="226" t="s">
        <v>79</v>
      </c>
      <c r="D123" s="165">
        <v>246</v>
      </c>
      <c r="E123" s="282"/>
      <c r="F123" s="166">
        <f>D123*E123</f>
        <v>0</v>
      </c>
    </row>
    <row r="124" spans="1:6">
      <c r="A124" s="7"/>
      <c r="B124" s="301"/>
      <c r="C124" s="5"/>
      <c r="D124" s="339"/>
      <c r="E124" s="9"/>
      <c r="F124" s="41"/>
    </row>
    <row r="125" spans="1:6" ht="13.15">
      <c r="A125" s="168"/>
      <c r="B125" s="340"/>
      <c r="C125" s="180"/>
      <c r="D125" s="112"/>
      <c r="E125" s="9"/>
      <c r="F125" s="41"/>
    </row>
    <row r="126" spans="1:6" ht="15" customHeight="1">
      <c r="A126" s="341" t="s">
        <v>1993</v>
      </c>
      <c r="B126" s="216" t="s">
        <v>1142</v>
      </c>
      <c r="C126" s="312"/>
      <c r="D126" s="219"/>
      <c r="E126" s="313"/>
      <c r="F126" s="314">
        <f>SUM(F88:F123)</f>
        <v>0</v>
      </c>
    </row>
    <row r="127" spans="1:6" ht="13.15">
      <c r="A127" s="168"/>
      <c r="B127" s="340"/>
      <c r="C127" s="180"/>
      <c r="D127" s="112"/>
      <c r="E127" s="9"/>
      <c r="F127" s="41"/>
    </row>
    <row r="128" spans="1:6" ht="15" customHeight="1">
      <c r="A128" s="342" t="s">
        <v>1994</v>
      </c>
      <c r="B128" s="343" t="s">
        <v>1143</v>
      </c>
      <c r="C128" s="344"/>
      <c r="D128" s="345"/>
      <c r="E128" s="156"/>
      <c r="F128" s="346"/>
    </row>
    <row r="129" spans="1:6" ht="13.15">
      <c r="A129" s="168"/>
      <c r="B129" s="340"/>
      <c r="C129" s="180"/>
      <c r="D129" s="112"/>
      <c r="E129" s="9"/>
      <c r="F129" s="41"/>
    </row>
    <row r="130" spans="1:6" ht="76.5">
      <c r="A130" s="132" t="s">
        <v>2006</v>
      </c>
      <c r="B130" s="347" t="s">
        <v>1144</v>
      </c>
      <c r="C130" s="180"/>
      <c r="D130" s="112"/>
      <c r="E130" s="9"/>
      <c r="F130" s="41"/>
    </row>
    <row r="131" spans="1:6" ht="51">
      <c r="A131" s="168"/>
      <c r="B131" s="329" t="s">
        <v>1145</v>
      </c>
      <c r="C131" s="180"/>
      <c r="D131" s="112"/>
      <c r="E131" s="9"/>
      <c r="F131" s="41"/>
    </row>
    <row r="132" spans="1:6" ht="25.5">
      <c r="A132" s="168"/>
      <c r="B132" s="329" t="s">
        <v>1146</v>
      </c>
      <c r="C132" s="180"/>
      <c r="D132" s="112"/>
      <c r="E132" s="9"/>
      <c r="F132" s="41"/>
    </row>
    <row r="133" spans="1:6" ht="14.25">
      <c r="A133" s="168"/>
      <c r="B133" s="348" t="s">
        <v>1147</v>
      </c>
      <c r="C133" s="226" t="s">
        <v>79</v>
      </c>
      <c r="D133" s="165">
        <v>15</v>
      </c>
      <c r="E133" s="282"/>
      <c r="F133" s="166">
        <f>D133*E133</f>
        <v>0</v>
      </c>
    </row>
    <row r="134" spans="1:6" ht="14.25">
      <c r="A134" s="168"/>
      <c r="B134" s="348" t="s">
        <v>1148</v>
      </c>
      <c r="C134" s="226" t="s">
        <v>79</v>
      </c>
      <c r="D134" s="165">
        <v>5</v>
      </c>
      <c r="E134" s="282"/>
      <c r="F134" s="166">
        <f>D134*E134</f>
        <v>0</v>
      </c>
    </row>
    <row r="135" spans="1:6" ht="14.25">
      <c r="A135" s="168"/>
      <c r="B135" s="348" t="s">
        <v>1149</v>
      </c>
      <c r="C135" s="226" t="s">
        <v>79</v>
      </c>
      <c r="D135" s="165">
        <v>51</v>
      </c>
      <c r="E135" s="282"/>
      <c r="F135" s="166">
        <f>D135*E135</f>
        <v>0</v>
      </c>
    </row>
    <row r="136" spans="1:6" ht="14.25">
      <c r="A136" s="168"/>
      <c r="B136" s="348" t="s">
        <v>1150</v>
      </c>
      <c r="C136" s="226" t="s">
        <v>79</v>
      </c>
      <c r="D136" s="165">
        <v>10</v>
      </c>
      <c r="E136" s="282"/>
      <c r="F136" s="166">
        <f>D136*E136</f>
        <v>0</v>
      </c>
    </row>
    <row r="137" spans="1:6" ht="14.25">
      <c r="A137" s="168"/>
      <c r="B137" s="348" t="s">
        <v>1151</v>
      </c>
      <c r="C137" s="226" t="s">
        <v>79</v>
      </c>
      <c r="D137" s="165">
        <v>65</v>
      </c>
      <c r="E137" s="282"/>
      <c r="F137" s="166">
        <f>D137*E137</f>
        <v>0</v>
      </c>
    </row>
    <row r="138" spans="1:6" ht="13.15">
      <c r="A138" s="168"/>
      <c r="B138" s="329"/>
      <c r="C138" s="180"/>
      <c r="D138" s="112"/>
      <c r="E138" s="9"/>
      <c r="F138" s="41"/>
    </row>
    <row r="139" spans="1:6" ht="63.75" customHeight="1">
      <c r="A139" s="132" t="s">
        <v>2007</v>
      </c>
      <c r="B139" s="169" t="s">
        <v>1152</v>
      </c>
      <c r="C139" s="180"/>
      <c r="D139" s="112"/>
      <c r="E139" s="9"/>
      <c r="F139" s="41"/>
    </row>
    <row r="140" spans="1:6" ht="25.5">
      <c r="A140" s="168"/>
      <c r="B140" s="106" t="s">
        <v>1153</v>
      </c>
      <c r="C140" s="180"/>
      <c r="D140" s="112"/>
      <c r="E140" s="9"/>
      <c r="F140" s="41"/>
    </row>
    <row r="141" spans="1:6" ht="14.25">
      <c r="A141" s="168"/>
      <c r="B141" s="348" t="s">
        <v>1154</v>
      </c>
      <c r="C141" s="180" t="s">
        <v>79</v>
      </c>
      <c r="D141" s="178">
        <v>10</v>
      </c>
      <c r="E141" s="283"/>
      <c r="F141" s="41">
        <f>D141*E141</f>
        <v>0</v>
      </c>
    </row>
    <row r="142" spans="1:6" ht="13.15">
      <c r="A142" s="168"/>
      <c r="B142" s="106" t="s">
        <v>1155</v>
      </c>
      <c r="C142" s="180" t="s">
        <v>11</v>
      </c>
      <c r="D142" s="178">
        <v>5</v>
      </c>
      <c r="E142" s="283"/>
      <c r="F142" s="41">
        <f>D142*E142</f>
        <v>0</v>
      </c>
    </row>
    <row r="143" spans="1:6" ht="13.15">
      <c r="A143" s="168"/>
      <c r="B143" s="340"/>
      <c r="C143" s="180"/>
      <c r="D143" s="178"/>
      <c r="E143" s="9"/>
      <c r="F143" s="41"/>
    </row>
    <row r="144" spans="1:6" ht="27" customHeight="1">
      <c r="A144" s="132" t="s">
        <v>2008</v>
      </c>
      <c r="B144" s="169" t="s">
        <v>93</v>
      </c>
      <c r="C144" s="180"/>
      <c r="D144" s="178"/>
      <c r="E144" s="9"/>
      <c r="F144" s="41"/>
    </row>
    <row r="145" spans="1:6" ht="25.5">
      <c r="A145" s="168"/>
      <c r="B145" s="106" t="s">
        <v>1156</v>
      </c>
      <c r="C145" s="180"/>
      <c r="D145" s="178"/>
      <c r="E145" s="9"/>
      <c r="F145" s="41"/>
    </row>
    <row r="146" spans="1:6" ht="13.15">
      <c r="A146" s="168"/>
      <c r="B146" s="106" t="s">
        <v>1157</v>
      </c>
      <c r="C146" s="226" t="s">
        <v>11</v>
      </c>
      <c r="D146" s="165">
        <v>4</v>
      </c>
      <c r="E146" s="282"/>
      <c r="F146" s="166">
        <f>D146*E146</f>
        <v>0</v>
      </c>
    </row>
    <row r="147" spans="1:6" ht="13.15">
      <c r="A147" s="168"/>
      <c r="B147" s="340"/>
      <c r="C147" s="180"/>
      <c r="D147" s="112"/>
      <c r="E147" s="9"/>
      <c r="F147" s="41"/>
    </row>
    <row r="148" spans="1:6" ht="89.65">
      <c r="A148" s="132" t="s">
        <v>2009</v>
      </c>
      <c r="B148" s="106" t="s">
        <v>1158</v>
      </c>
      <c r="C148" s="180"/>
      <c r="D148" s="112"/>
      <c r="E148" s="9"/>
      <c r="F148" s="41"/>
    </row>
    <row r="149" spans="1:6" ht="25.5">
      <c r="A149" s="168"/>
      <c r="B149" s="106" t="s">
        <v>1159</v>
      </c>
      <c r="C149" s="226" t="s">
        <v>11</v>
      </c>
      <c r="D149" s="165">
        <v>10</v>
      </c>
      <c r="E149" s="282"/>
      <c r="F149" s="166">
        <f>D149*E149</f>
        <v>0</v>
      </c>
    </row>
    <row r="150" spans="1:6" ht="13.15">
      <c r="A150" s="168"/>
      <c r="B150" s="340"/>
      <c r="C150" s="180"/>
      <c r="D150" s="112"/>
      <c r="E150" s="9"/>
      <c r="F150" s="41"/>
    </row>
    <row r="151" spans="1:6" ht="140.25">
      <c r="A151" s="132" t="s">
        <v>2010</v>
      </c>
      <c r="B151" s="328" t="s">
        <v>1160</v>
      </c>
      <c r="C151" s="180"/>
      <c r="D151" s="112"/>
      <c r="E151" s="9"/>
      <c r="F151" s="41"/>
    </row>
    <row r="152" spans="1:6" ht="42" customHeight="1">
      <c r="A152" s="168"/>
      <c r="B152" s="329" t="s">
        <v>1161</v>
      </c>
      <c r="C152" s="226" t="s">
        <v>11</v>
      </c>
      <c r="D152" s="165">
        <v>2</v>
      </c>
      <c r="E152" s="282"/>
      <c r="F152" s="166">
        <f>D152*E152</f>
        <v>0</v>
      </c>
    </row>
    <row r="153" spans="1:6" ht="13.15">
      <c r="A153" s="168"/>
      <c r="B153" s="329"/>
      <c r="C153" s="226"/>
      <c r="D153" s="165"/>
      <c r="E153" s="166"/>
      <c r="F153" s="166"/>
    </row>
    <row r="154" spans="1:6" ht="63.75">
      <c r="A154" s="132" t="s">
        <v>2011</v>
      </c>
      <c r="B154" s="169" t="s">
        <v>1162</v>
      </c>
      <c r="C154" s="226"/>
      <c r="D154" s="165"/>
      <c r="E154" s="166"/>
      <c r="F154" s="166"/>
    </row>
    <row r="155" spans="1:6" ht="25.5">
      <c r="A155" s="168"/>
      <c r="B155" s="106" t="s">
        <v>1163</v>
      </c>
      <c r="C155" s="226" t="s">
        <v>11</v>
      </c>
      <c r="D155" s="165">
        <v>11</v>
      </c>
      <c r="E155" s="282"/>
      <c r="F155" s="166">
        <f>D155*E155</f>
        <v>0</v>
      </c>
    </row>
    <row r="156" spans="1:6" ht="13.15">
      <c r="A156" s="168"/>
      <c r="B156" s="329"/>
      <c r="C156" s="226"/>
      <c r="D156" s="165"/>
      <c r="E156" s="166"/>
      <c r="F156" s="166"/>
    </row>
    <row r="157" spans="1:6" ht="13.15">
      <c r="A157" s="168"/>
      <c r="B157" s="329"/>
      <c r="C157" s="226"/>
      <c r="D157" s="165"/>
      <c r="E157" s="166"/>
      <c r="F157" s="166"/>
    </row>
    <row r="158" spans="1:6" ht="102">
      <c r="A158" s="132" t="s">
        <v>2012</v>
      </c>
      <c r="B158" s="349" t="s">
        <v>1164</v>
      </c>
    </row>
    <row r="159" spans="1:6" ht="38.25">
      <c r="A159" s="168"/>
      <c r="B159" s="350" t="s">
        <v>1165</v>
      </c>
      <c r="C159" s="226" t="s">
        <v>11</v>
      </c>
      <c r="D159" s="165">
        <v>1</v>
      </c>
      <c r="E159" s="282"/>
      <c r="F159" s="166">
        <f>D159*E159</f>
        <v>0</v>
      </c>
    </row>
    <row r="160" spans="1:6" ht="13.15">
      <c r="A160" s="168"/>
      <c r="B160" s="329"/>
      <c r="C160" s="226"/>
      <c r="D160" s="165"/>
      <c r="E160" s="166"/>
      <c r="F160" s="166"/>
    </row>
    <row r="161" spans="1:6" ht="90" customHeight="1">
      <c r="A161" s="132" t="s">
        <v>2013</v>
      </c>
      <c r="B161" s="106" t="s">
        <v>1166</v>
      </c>
      <c r="C161" s="340"/>
      <c r="D161" s="112"/>
      <c r="E161" s="9"/>
      <c r="F161" s="41"/>
    </row>
    <row r="162" spans="1:6" ht="51">
      <c r="A162" s="132"/>
      <c r="B162" s="351" t="s">
        <v>1167</v>
      </c>
      <c r="C162" s="340"/>
      <c r="D162" s="112"/>
      <c r="E162" s="9"/>
      <c r="F162" s="41"/>
    </row>
    <row r="163" spans="1:6" ht="27" customHeight="1">
      <c r="A163" s="132"/>
      <c r="B163" s="348" t="s">
        <v>1168</v>
      </c>
      <c r="C163" s="226" t="s">
        <v>11</v>
      </c>
      <c r="D163" s="165">
        <v>5</v>
      </c>
      <c r="E163" s="282"/>
      <c r="F163" s="166">
        <f>D163*E163</f>
        <v>0</v>
      </c>
    </row>
    <row r="164" spans="1:6" ht="13.15">
      <c r="A164" s="132"/>
      <c r="B164" s="106"/>
      <c r="C164" s="340"/>
      <c r="D164" s="112"/>
      <c r="E164" s="9"/>
      <c r="F164" s="41"/>
    </row>
    <row r="165" spans="1:6" ht="102">
      <c r="A165" s="132" t="s">
        <v>2014</v>
      </c>
      <c r="B165" s="169" t="s">
        <v>1169</v>
      </c>
      <c r="C165" s="226" t="s">
        <v>11</v>
      </c>
      <c r="D165" s="165">
        <v>10</v>
      </c>
      <c r="E165" s="282"/>
      <c r="F165" s="166">
        <f>D165*E165</f>
        <v>0</v>
      </c>
    </row>
    <row r="166" spans="1:6" ht="13.15">
      <c r="A166" s="132"/>
      <c r="B166" s="169"/>
      <c r="C166" s="226"/>
      <c r="D166" s="165"/>
      <c r="E166" s="166"/>
      <c r="F166" s="166"/>
    </row>
    <row r="167" spans="1:6" ht="38.25">
      <c r="A167" s="132" t="s">
        <v>2015</v>
      </c>
      <c r="B167" s="169" t="s">
        <v>1170</v>
      </c>
      <c r="C167" s="226" t="s">
        <v>79</v>
      </c>
      <c r="D167" s="165">
        <v>156</v>
      </c>
      <c r="E167" s="282"/>
      <c r="F167" s="166">
        <f>D167*E167</f>
        <v>0</v>
      </c>
    </row>
    <row r="168" spans="1:6" ht="13.15">
      <c r="A168" s="132"/>
      <c r="B168" s="169"/>
      <c r="C168" s="226"/>
      <c r="D168" s="165"/>
      <c r="E168" s="166"/>
      <c r="F168" s="166"/>
    </row>
    <row r="169" spans="1:6" ht="15" customHeight="1">
      <c r="A169" s="341" t="s">
        <v>1994</v>
      </c>
      <c r="B169" s="216" t="s">
        <v>2058</v>
      </c>
      <c r="C169" s="312"/>
      <c r="D169" s="219"/>
      <c r="E169" s="313"/>
      <c r="F169" s="314">
        <f>SUM(F133:F167)</f>
        <v>0</v>
      </c>
    </row>
    <row r="170" spans="1:6" ht="13.15">
      <c r="A170" s="7"/>
      <c r="B170" s="159"/>
      <c r="C170" s="294"/>
      <c r="D170" s="2"/>
      <c r="E170" s="295"/>
      <c r="F170" s="296"/>
    </row>
    <row r="171" spans="1:6" ht="15" customHeight="1">
      <c r="A171" s="127" t="s">
        <v>1995</v>
      </c>
      <c r="B171" s="128" t="s">
        <v>1171</v>
      </c>
      <c r="C171" s="352"/>
      <c r="D171" s="157"/>
      <c r="E171" s="353"/>
      <c r="F171" s="238"/>
    </row>
    <row r="172" spans="1:6" ht="13.15">
      <c r="A172" s="7"/>
      <c r="B172" s="159"/>
      <c r="C172" s="294"/>
      <c r="D172" s="2"/>
      <c r="E172" s="295"/>
      <c r="F172" s="296"/>
    </row>
    <row r="173" spans="1:6" ht="165.75">
      <c r="A173" s="168" t="s">
        <v>2016</v>
      </c>
      <c r="B173" s="302" t="s">
        <v>1172</v>
      </c>
      <c r="C173" s="294"/>
      <c r="D173" s="2"/>
      <c r="E173" s="295"/>
      <c r="F173" s="296"/>
    </row>
    <row r="174" spans="1:6" ht="38.25">
      <c r="A174" s="168"/>
      <c r="B174" s="335" t="s">
        <v>1173</v>
      </c>
      <c r="C174" s="294"/>
      <c r="D174" s="2"/>
      <c r="E174" s="295"/>
      <c r="F174" s="296"/>
    </row>
    <row r="175" spans="1:6" ht="14.25">
      <c r="A175" s="7"/>
      <c r="B175" s="336" t="s">
        <v>1174</v>
      </c>
      <c r="C175" s="180" t="s">
        <v>79</v>
      </c>
      <c r="D175" s="112">
        <v>5</v>
      </c>
      <c r="E175" s="282"/>
      <c r="F175" s="41">
        <f>D175*E175</f>
        <v>0</v>
      </c>
    </row>
    <row r="176" spans="1:6" ht="14.25">
      <c r="A176" s="7"/>
      <c r="B176" s="336" t="s">
        <v>1175</v>
      </c>
      <c r="C176" s="180" t="s">
        <v>79</v>
      </c>
      <c r="D176" s="112">
        <v>60</v>
      </c>
      <c r="E176" s="282"/>
      <c r="F176" s="41">
        <f>D176*E176</f>
        <v>0</v>
      </c>
    </row>
    <row r="177" spans="1:6" ht="13.15">
      <c r="A177" s="7"/>
      <c r="B177" s="159"/>
      <c r="C177" s="294"/>
      <c r="D177" s="2"/>
      <c r="E177" s="295"/>
      <c r="F177" s="296"/>
    </row>
    <row r="178" spans="1:6" ht="76.5">
      <c r="A178" s="168" t="s">
        <v>2017</v>
      </c>
      <c r="B178" s="169" t="s">
        <v>1176</v>
      </c>
      <c r="C178" s="354"/>
      <c r="D178" s="7"/>
      <c r="E178" s="9"/>
      <c r="F178" s="41"/>
    </row>
    <row r="179" spans="1:6" ht="25.5">
      <c r="A179" s="168"/>
      <c r="B179" s="106" t="s">
        <v>1177</v>
      </c>
      <c r="C179" s="354"/>
      <c r="D179" s="7"/>
      <c r="E179" s="9"/>
      <c r="F179" s="41"/>
    </row>
    <row r="180" spans="1:6" ht="25.5">
      <c r="A180" s="168"/>
      <c r="B180" s="106" t="s">
        <v>1178</v>
      </c>
      <c r="C180" s="354"/>
      <c r="D180" s="7"/>
      <c r="E180" s="9"/>
      <c r="F180" s="41"/>
    </row>
    <row r="181" spans="1:6" ht="76.5" customHeight="1">
      <c r="A181" s="168"/>
      <c r="B181" s="106" t="s">
        <v>1179</v>
      </c>
      <c r="C181" s="354"/>
      <c r="D181" s="7"/>
      <c r="E181" s="9"/>
      <c r="F181" s="41"/>
    </row>
    <row r="182" spans="1:6" ht="38.25">
      <c r="A182" s="7"/>
      <c r="B182" s="106" t="s">
        <v>1180</v>
      </c>
      <c r="C182" s="294"/>
      <c r="D182" s="7"/>
      <c r="E182" s="355"/>
      <c r="F182" s="296"/>
    </row>
    <row r="183" spans="1:6" ht="38.25">
      <c r="A183" s="7"/>
      <c r="B183" s="106" t="s">
        <v>1181</v>
      </c>
      <c r="C183" s="294"/>
      <c r="D183" s="7"/>
      <c r="E183" s="355"/>
      <c r="F183" s="296"/>
    </row>
    <row r="184" spans="1:6" ht="14.25">
      <c r="A184" s="7"/>
      <c r="B184" s="106" t="s">
        <v>1182</v>
      </c>
      <c r="C184" s="180" t="s">
        <v>79</v>
      </c>
      <c r="D184" s="165">
        <v>130</v>
      </c>
      <c r="E184" s="282"/>
      <c r="F184" s="166">
        <f>D184*E184</f>
        <v>0</v>
      </c>
    </row>
    <row r="185" spans="1:6" ht="14.25">
      <c r="A185" s="7"/>
      <c r="B185" s="106" t="s">
        <v>1183</v>
      </c>
      <c r="C185" s="180" t="s">
        <v>79</v>
      </c>
      <c r="D185" s="165">
        <v>240</v>
      </c>
      <c r="E185" s="282"/>
      <c r="F185" s="166">
        <f>D185*E185</f>
        <v>0</v>
      </c>
    </row>
    <row r="186" spans="1:6" ht="14.25">
      <c r="A186" s="7"/>
      <c r="B186" s="106" t="s">
        <v>1184</v>
      </c>
      <c r="C186" s="180" t="s">
        <v>79</v>
      </c>
      <c r="D186" s="165">
        <v>32</v>
      </c>
      <c r="E186" s="282"/>
      <c r="F186" s="166">
        <f>D186*E186</f>
        <v>0</v>
      </c>
    </row>
    <row r="187" spans="1:6" ht="14.25">
      <c r="A187" s="7"/>
      <c r="B187" s="106" t="s">
        <v>1185</v>
      </c>
      <c r="C187" s="180" t="s">
        <v>79</v>
      </c>
      <c r="D187" s="165">
        <v>5</v>
      </c>
      <c r="E187" s="282"/>
      <c r="F187" s="166">
        <f>D187*E187</f>
        <v>0</v>
      </c>
    </row>
    <row r="188" spans="1:6" ht="13.15">
      <c r="A188" s="7"/>
      <c r="B188" s="106"/>
      <c r="C188" s="294"/>
      <c r="D188" s="37"/>
      <c r="E188" s="161"/>
      <c r="F188" s="356"/>
    </row>
    <row r="189" spans="1:6" ht="13.15">
      <c r="A189" s="168" t="s">
        <v>2018</v>
      </c>
      <c r="B189" s="169" t="s">
        <v>1187</v>
      </c>
      <c r="C189" s="354"/>
      <c r="D189" s="37"/>
      <c r="E189" s="166"/>
      <c r="F189" s="166"/>
    </row>
    <row r="190" spans="1:6" ht="25.5">
      <c r="A190" s="168"/>
      <c r="B190" s="169" t="s">
        <v>1186</v>
      </c>
      <c r="C190" s="180"/>
      <c r="D190" s="357"/>
      <c r="E190" s="358"/>
      <c r="F190" s="166"/>
    </row>
    <row r="191" spans="1:6" ht="13.15">
      <c r="A191" s="168"/>
      <c r="B191" s="106" t="s">
        <v>1184</v>
      </c>
      <c r="C191" s="180" t="s">
        <v>11</v>
      </c>
      <c r="D191" s="357">
        <v>5</v>
      </c>
      <c r="E191" s="39"/>
      <c r="F191" s="166">
        <f>D191*E191</f>
        <v>0</v>
      </c>
    </row>
    <row r="192" spans="1:6" ht="13.15">
      <c r="A192" s="168"/>
      <c r="B192" s="106" t="s">
        <v>1185</v>
      </c>
      <c r="C192" s="180" t="s">
        <v>11</v>
      </c>
      <c r="D192" s="357">
        <v>1</v>
      </c>
      <c r="E192" s="39"/>
      <c r="F192" s="166">
        <f>D192*E192</f>
        <v>0</v>
      </c>
    </row>
    <row r="193" spans="1:6" ht="13.15">
      <c r="A193" s="168"/>
      <c r="B193" s="340" t="s">
        <v>2150</v>
      </c>
      <c r="C193" s="180" t="s">
        <v>11</v>
      </c>
      <c r="D193" s="357">
        <v>12</v>
      </c>
      <c r="E193" s="39"/>
      <c r="F193" s="166">
        <f>D193*E193</f>
        <v>0</v>
      </c>
    </row>
    <row r="194" spans="1:6" ht="13.15">
      <c r="A194" s="168"/>
      <c r="B194" s="340"/>
      <c r="C194" s="180"/>
      <c r="D194" s="112"/>
      <c r="E194" s="9"/>
      <c r="F194" s="41"/>
    </row>
    <row r="195" spans="1:6" ht="51">
      <c r="A195" s="168" t="s">
        <v>2019</v>
      </c>
      <c r="B195" s="340" t="s">
        <v>1208</v>
      </c>
      <c r="C195" s="180"/>
      <c r="D195" s="112"/>
      <c r="E195" s="9"/>
      <c r="F195" s="41"/>
    </row>
    <row r="196" spans="1:6" ht="140.25">
      <c r="A196" s="168"/>
      <c r="B196" s="329" t="s">
        <v>1189</v>
      </c>
      <c r="C196" s="180"/>
      <c r="D196" s="357"/>
      <c r="E196" s="358"/>
      <c r="F196" s="41"/>
    </row>
    <row r="197" spans="1:6" ht="25.5">
      <c r="A197" s="7"/>
      <c r="B197" s="329" t="s">
        <v>1190</v>
      </c>
      <c r="C197" s="180"/>
      <c r="D197" s="357"/>
      <c r="E197" s="358"/>
      <c r="F197" s="41"/>
    </row>
    <row r="198" spans="1:6">
      <c r="A198" s="7"/>
      <c r="B198" s="359" t="s">
        <v>1191</v>
      </c>
      <c r="C198" s="180"/>
      <c r="D198" s="357"/>
      <c r="E198" s="358"/>
      <c r="F198" s="41"/>
    </row>
    <row r="199" spans="1:6" ht="38.25">
      <c r="A199" s="7"/>
      <c r="B199" s="106" t="s">
        <v>1188</v>
      </c>
      <c r="C199" s="180"/>
      <c r="D199" s="357"/>
      <c r="E199" s="358"/>
      <c r="F199" s="41"/>
    </row>
    <row r="200" spans="1:6">
      <c r="A200" s="7"/>
      <c r="B200" s="329" t="s">
        <v>1192</v>
      </c>
      <c r="C200" s="180" t="s">
        <v>11</v>
      </c>
      <c r="D200" s="360">
        <v>2</v>
      </c>
      <c r="E200" s="40"/>
      <c r="F200" s="41">
        <f t="shared" ref="F200:F215" si="0">D200*E200</f>
        <v>0</v>
      </c>
    </row>
    <row r="201" spans="1:6">
      <c r="A201" s="7"/>
      <c r="B201" s="329" t="s">
        <v>1193</v>
      </c>
      <c r="C201" s="180" t="s">
        <v>11</v>
      </c>
      <c r="D201" s="360">
        <v>4</v>
      </c>
      <c r="E201" s="40"/>
      <c r="F201" s="41">
        <f t="shared" si="0"/>
        <v>0</v>
      </c>
    </row>
    <row r="202" spans="1:6">
      <c r="A202" s="7"/>
      <c r="B202" s="329" t="s">
        <v>1194</v>
      </c>
      <c r="C202" s="180" t="s">
        <v>11</v>
      </c>
      <c r="D202" s="360">
        <v>4</v>
      </c>
      <c r="E202" s="40"/>
      <c r="F202" s="41">
        <f t="shared" si="0"/>
        <v>0</v>
      </c>
    </row>
    <row r="203" spans="1:6">
      <c r="A203" s="7"/>
      <c r="B203" s="329" t="s">
        <v>1195</v>
      </c>
      <c r="C203" s="180" t="s">
        <v>11</v>
      </c>
      <c r="D203" s="360">
        <v>3</v>
      </c>
      <c r="E203" s="40"/>
      <c r="F203" s="41">
        <f t="shared" si="0"/>
        <v>0</v>
      </c>
    </row>
    <row r="204" spans="1:6">
      <c r="A204" s="7"/>
      <c r="B204" s="329" t="s">
        <v>1196</v>
      </c>
      <c r="C204" s="180" t="s">
        <v>11</v>
      </c>
      <c r="D204" s="360">
        <v>16</v>
      </c>
      <c r="E204" s="40"/>
      <c r="F204" s="41">
        <f t="shared" si="0"/>
        <v>0</v>
      </c>
    </row>
    <row r="205" spans="1:6">
      <c r="A205" s="7"/>
      <c r="B205" s="329" t="s">
        <v>1197</v>
      </c>
      <c r="C205" s="180" t="s">
        <v>11</v>
      </c>
      <c r="D205" s="360">
        <v>1</v>
      </c>
      <c r="E205" s="40"/>
      <c r="F205" s="41">
        <f t="shared" si="0"/>
        <v>0</v>
      </c>
    </row>
    <row r="206" spans="1:6">
      <c r="A206" s="7"/>
      <c r="B206" s="329" t="s">
        <v>1198</v>
      </c>
      <c r="C206" s="180" t="s">
        <v>11</v>
      </c>
      <c r="D206" s="360">
        <v>3</v>
      </c>
      <c r="E206" s="40"/>
      <c r="F206" s="41">
        <f t="shared" si="0"/>
        <v>0</v>
      </c>
    </row>
    <row r="207" spans="1:6">
      <c r="A207" s="7"/>
      <c r="B207" s="329" t="s">
        <v>1199</v>
      </c>
      <c r="C207" s="180" t="s">
        <v>11</v>
      </c>
      <c r="D207" s="360">
        <v>1</v>
      </c>
      <c r="E207" s="40"/>
      <c r="F207" s="41">
        <f t="shared" si="0"/>
        <v>0</v>
      </c>
    </row>
    <row r="208" spans="1:6">
      <c r="A208" s="7"/>
      <c r="B208" s="329" t="s">
        <v>1200</v>
      </c>
      <c r="C208" s="180" t="s">
        <v>11</v>
      </c>
      <c r="D208" s="360">
        <v>4</v>
      </c>
      <c r="E208" s="40"/>
      <c r="F208" s="41">
        <f t="shared" si="0"/>
        <v>0</v>
      </c>
    </row>
    <row r="209" spans="1:6">
      <c r="A209" s="7"/>
      <c r="B209" s="329" t="s">
        <v>1201</v>
      </c>
      <c r="C209" s="180" t="s">
        <v>11</v>
      </c>
      <c r="D209" s="360">
        <v>9</v>
      </c>
      <c r="E209" s="40"/>
      <c r="F209" s="41">
        <f t="shared" si="0"/>
        <v>0</v>
      </c>
    </row>
    <row r="210" spans="1:6">
      <c r="A210" s="7"/>
      <c r="B210" s="329" t="s">
        <v>1202</v>
      </c>
      <c r="C210" s="180" t="s">
        <v>11</v>
      </c>
      <c r="D210" s="360">
        <v>1</v>
      </c>
      <c r="E210" s="40"/>
      <c r="F210" s="41">
        <f t="shared" si="0"/>
        <v>0</v>
      </c>
    </row>
    <row r="211" spans="1:6">
      <c r="A211" s="7"/>
      <c r="B211" s="329" t="s">
        <v>1203</v>
      </c>
      <c r="C211" s="180" t="s">
        <v>11</v>
      </c>
      <c r="D211" s="360">
        <v>4</v>
      </c>
      <c r="E211" s="40"/>
      <c r="F211" s="41">
        <f t="shared" si="0"/>
        <v>0</v>
      </c>
    </row>
    <row r="212" spans="1:6">
      <c r="A212" s="7"/>
      <c r="B212" s="329" t="s">
        <v>1204</v>
      </c>
      <c r="C212" s="180" t="s">
        <v>11</v>
      </c>
      <c r="D212" s="360">
        <v>1</v>
      </c>
      <c r="E212" s="40"/>
      <c r="F212" s="41">
        <f t="shared" si="0"/>
        <v>0</v>
      </c>
    </row>
    <row r="213" spans="1:6">
      <c r="A213" s="7"/>
      <c r="B213" s="329" t="s">
        <v>1205</v>
      </c>
      <c r="C213" s="180" t="s">
        <v>11</v>
      </c>
      <c r="D213" s="360">
        <v>4</v>
      </c>
      <c r="E213" s="40"/>
      <c r="F213" s="41">
        <f t="shared" si="0"/>
        <v>0</v>
      </c>
    </row>
    <row r="214" spans="1:6">
      <c r="A214" s="7"/>
      <c r="B214" s="329" t="s">
        <v>1206</v>
      </c>
      <c r="C214" s="180" t="s">
        <v>11</v>
      </c>
      <c r="D214" s="360">
        <v>1</v>
      </c>
      <c r="E214" s="40"/>
      <c r="F214" s="41">
        <f t="shared" si="0"/>
        <v>0</v>
      </c>
    </row>
    <row r="215" spans="1:6">
      <c r="A215" s="7"/>
      <c r="B215" s="329" t="s">
        <v>1207</v>
      </c>
      <c r="C215" s="180" t="s">
        <v>11</v>
      </c>
      <c r="D215" s="360">
        <v>4</v>
      </c>
      <c r="E215" s="40"/>
      <c r="F215" s="41">
        <f t="shared" si="0"/>
        <v>0</v>
      </c>
    </row>
    <row r="216" spans="1:6">
      <c r="A216" s="7"/>
      <c r="B216" s="329"/>
      <c r="C216" s="180"/>
      <c r="D216" s="357"/>
      <c r="E216" s="358"/>
      <c r="F216" s="41"/>
    </row>
    <row r="217" spans="1:6" ht="79.5" customHeight="1">
      <c r="A217" s="168" t="s">
        <v>2020</v>
      </c>
      <c r="B217" s="302" t="s">
        <v>1209</v>
      </c>
      <c r="C217" s="180"/>
      <c r="D217" s="360"/>
      <c r="E217" s="361"/>
      <c r="F217" s="41"/>
    </row>
    <row r="218" spans="1:6" ht="13.15">
      <c r="A218" s="168"/>
      <c r="B218" s="348" t="s">
        <v>1210</v>
      </c>
      <c r="C218" s="180" t="s">
        <v>11</v>
      </c>
      <c r="D218" s="360">
        <v>8</v>
      </c>
      <c r="E218" s="40"/>
      <c r="F218" s="41">
        <f>D218*E218</f>
        <v>0</v>
      </c>
    </row>
    <row r="219" spans="1:6" ht="13.15">
      <c r="A219" s="168"/>
      <c r="B219" s="348" t="s">
        <v>1211</v>
      </c>
      <c r="C219" s="180" t="s">
        <v>11</v>
      </c>
      <c r="D219" s="360">
        <v>1</v>
      </c>
      <c r="E219" s="40"/>
      <c r="F219" s="41">
        <f>D219*E219</f>
        <v>0</v>
      </c>
    </row>
    <row r="220" spans="1:6" ht="13.15">
      <c r="A220" s="168"/>
      <c r="B220" s="302"/>
      <c r="C220" s="180"/>
      <c r="D220" s="360"/>
      <c r="E220" s="361"/>
      <c r="F220" s="41"/>
    </row>
    <row r="221" spans="1:6" ht="116.25" customHeight="1">
      <c r="A221" s="168" t="s">
        <v>2021</v>
      </c>
      <c r="B221" s="307" t="s">
        <v>1212</v>
      </c>
      <c r="C221" s="180"/>
      <c r="D221" s="360"/>
      <c r="E221" s="361"/>
      <c r="F221" s="361"/>
    </row>
    <row r="222" spans="1:6" ht="38.25">
      <c r="A222" s="168"/>
      <c r="B222" s="320" t="s">
        <v>1213</v>
      </c>
      <c r="C222" s="226" t="s">
        <v>55</v>
      </c>
      <c r="D222" s="357">
        <v>1</v>
      </c>
      <c r="E222" s="39"/>
      <c r="F222" s="166">
        <f>D222*E222</f>
        <v>0</v>
      </c>
    </row>
    <row r="223" spans="1:6" ht="13.15">
      <c r="A223" s="168"/>
      <c r="B223" s="169"/>
      <c r="C223" s="180"/>
      <c r="D223" s="360"/>
      <c r="E223" s="361"/>
      <c r="F223" s="41"/>
    </row>
    <row r="224" spans="1:6" ht="38.25">
      <c r="A224" s="168" t="s">
        <v>2022</v>
      </c>
      <c r="B224" s="362" t="s">
        <v>1214</v>
      </c>
      <c r="C224" s="226" t="s">
        <v>79</v>
      </c>
      <c r="D224" s="164">
        <v>472</v>
      </c>
      <c r="E224" s="282"/>
      <c r="F224" s="166">
        <f>D224*E224</f>
        <v>0</v>
      </c>
    </row>
    <row r="225" spans="1:6" ht="13.15">
      <c r="A225" s="168"/>
      <c r="B225" s="169"/>
      <c r="C225" s="180"/>
      <c r="D225" s="360"/>
      <c r="E225" s="361"/>
      <c r="F225" s="41"/>
    </row>
    <row r="226" spans="1:6" ht="38.25">
      <c r="A226" s="168" t="s">
        <v>2023</v>
      </c>
      <c r="B226" s="362" t="s">
        <v>1215</v>
      </c>
      <c r="C226" s="226" t="s">
        <v>55</v>
      </c>
      <c r="D226" s="164">
        <v>1</v>
      </c>
      <c r="E226" s="282"/>
      <c r="F226" s="166">
        <f>D226*E226</f>
        <v>0</v>
      </c>
    </row>
    <row r="227" spans="1:6">
      <c r="A227" s="7"/>
      <c r="B227" s="363"/>
      <c r="C227" s="180"/>
      <c r="D227" s="357"/>
      <c r="E227" s="358"/>
    </row>
    <row r="228" spans="1:6">
      <c r="A228" s="7"/>
      <c r="B228" s="363"/>
      <c r="C228" s="180"/>
      <c r="D228" s="357"/>
      <c r="E228" s="358"/>
    </row>
    <row r="229" spans="1:6" ht="13.15">
      <c r="A229" s="341" t="s">
        <v>1995</v>
      </c>
      <c r="B229" s="216" t="s">
        <v>1216</v>
      </c>
      <c r="C229" s="312"/>
      <c r="D229" s="219"/>
      <c r="E229" s="313"/>
      <c r="F229" s="314">
        <f>SUM(F175:F226)</f>
        <v>0</v>
      </c>
    </row>
    <row r="230" spans="1:6">
      <c r="A230" s="7"/>
      <c r="B230" s="363"/>
      <c r="C230" s="180"/>
      <c r="D230" s="357"/>
      <c r="E230" s="358"/>
    </row>
    <row r="231" spans="1:6">
      <c r="A231" s="7"/>
      <c r="B231" s="363"/>
      <c r="C231" s="180"/>
      <c r="D231" s="357"/>
      <c r="E231" s="358"/>
    </row>
    <row r="232" spans="1:6" ht="13.15">
      <c r="A232" s="297" t="s">
        <v>1996</v>
      </c>
      <c r="B232" s="298" t="s">
        <v>1217</v>
      </c>
      <c r="C232" s="312"/>
      <c r="D232" s="219"/>
      <c r="E232" s="313"/>
      <c r="F232" s="314"/>
    </row>
    <row r="233" spans="1:6">
      <c r="A233" s="7"/>
      <c r="B233" s="363"/>
      <c r="C233" s="180"/>
      <c r="D233" s="357"/>
      <c r="E233" s="358"/>
    </row>
    <row r="234" spans="1:6" ht="140.25">
      <c r="A234" s="132" t="s">
        <v>2024</v>
      </c>
      <c r="B234" s="307" t="s">
        <v>1218</v>
      </c>
      <c r="C234" s="180"/>
      <c r="D234" s="360"/>
      <c r="E234" s="361"/>
      <c r="F234" s="41"/>
    </row>
    <row r="235" spans="1:6" ht="14.25">
      <c r="A235" s="7"/>
      <c r="B235" s="336" t="s">
        <v>1219</v>
      </c>
      <c r="C235" s="226" t="s">
        <v>79</v>
      </c>
      <c r="D235" s="164">
        <v>80</v>
      </c>
      <c r="E235" s="282"/>
      <c r="F235" s="166">
        <f>D235*E235</f>
        <v>0</v>
      </c>
    </row>
    <row r="236" spans="1:6">
      <c r="A236" s="7"/>
      <c r="B236" s="363"/>
      <c r="C236" s="180"/>
      <c r="D236" s="357"/>
      <c r="E236" s="358"/>
    </row>
    <row r="237" spans="1:6" ht="153.75" customHeight="1">
      <c r="A237" s="132" t="s">
        <v>2025</v>
      </c>
      <c r="B237" s="328" t="s">
        <v>1220</v>
      </c>
      <c r="C237" s="180"/>
      <c r="D237" s="360"/>
      <c r="E237" s="361"/>
      <c r="F237" s="41"/>
    </row>
    <row r="238" spans="1:6" ht="25.5">
      <c r="A238" s="132"/>
      <c r="B238" s="329" t="s">
        <v>1221</v>
      </c>
      <c r="C238" s="226" t="s">
        <v>79</v>
      </c>
      <c r="D238" s="164">
        <v>30</v>
      </c>
      <c r="E238" s="282"/>
      <c r="F238" s="166">
        <f>D238*E238</f>
        <v>0</v>
      </c>
    </row>
    <row r="239" spans="1:6" ht="13.15">
      <c r="A239" s="132"/>
      <c r="B239" s="329"/>
      <c r="C239" s="180"/>
      <c r="D239" s="360"/>
      <c r="E239" s="361"/>
      <c r="F239" s="41"/>
    </row>
    <row r="240" spans="1:6">
      <c r="A240" s="7"/>
      <c r="B240" s="363"/>
      <c r="C240" s="180"/>
      <c r="D240" s="357"/>
      <c r="E240" s="358"/>
    </row>
    <row r="241" spans="1:13" ht="66.75" customHeight="1">
      <c r="A241" s="132" t="s">
        <v>2026</v>
      </c>
      <c r="B241" s="169" t="s">
        <v>1222</v>
      </c>
      <c r="C241" s="180"/>
      <c r="D241" s="357"/>
      <c r="E241" s="358"/>
    </row>
    <row r="242" spans="1:13" ht="242.25">
      <c r="A242" s="132"/>
      <c r="B242" s="106" t="s">
        <v>1223</v>
      </c>
      <c r="C242" s="180"/>
      <c r="D242" s="357"/>
      <c r="E242" s="358"/>
    </row>
    <row r="243" spans="1:13" ht="81" customHeight="1">
      <c r="A243" s="132"/>
      <c r="B243" s="340" t="s">
        <v>2333</v>
      </c>
      <c r="C243" s="180"/>
      <c r="D243" s="357"/>
      <c r="E243" s="358"/>
      <c r="G243" s="620"/>
      <c r="H243" s="620"/>
      <c r="I243" s="620"/>
      <c r="J243" s="620"/>
      <c r="K243" s="620"/>
      <c r="L243" s="620"/>
      <c r="M243" s="620"/>
    </row>
    <row r="244" spans="1:13" ht="38.25">
      <c r="A244" s="132"/>
      <c r="B244" s="351" t="s">
        <v>1224</v>
      </c>
      <c r="C244" s="226" t="s">
        <v>55</v>
      </c>
      <c r="D244" s="165">
        <v>1</v>
      </c>
      <c r="E244" s="282"/>
      <c r="F244" s="166">
        <f>D244*E244</f>
        <v>0</v>
      </c>
    </row>
    <row r="245" spans="1:13" ht="13.15">
      <c r="A245" s="132"/>
      <c r="B245" s="169"/>
      <c r="C245" s="180"/>
      <c r="D245" s="357"/>
      <c r="E245" s="358"/>
    </row>
    <row r="246" spans="1:13" ht="76.5">
      <c r="A246" s="132" t="s">
        <v>2027</v>
      </c>
      <c r="B246" s="364" t="s">
        <v>1225</v>
      </c>
      <c r="F246" s="3"/>
    </row>
    <row r="247" spans="1:13" ht="25.5">
      <c r="A247" s="132"/>
      <c r="B247" s="302" t="s">
        <v>1226</v>
      </c>
      <c r="C247" s="226" t="s">
        <v>11</v>
      </c>
      <c r="D247" s="165">
        <v>3</v>
      </c>
      <c r="E247" s="282"/>
      <c r="F247" s="166">
        <f>D247*E247</f>
        <v>0</v>
      </c>
    </row>
    <row r="248" spans="1:13" ht="13.15">
      <c r="A248" s="168"/>
      <c r="B248" s="301"/>
      <c r="C248" s="180"/>
      <c r="D248" s="360"/>
      <c r="E248" s="361"/>
      <c r="F248" s="41"/>
    </row>
    <row r="249" spans="1:13" ht="54.75" customHeight="1">
      <c r="A249" s="132" t="s">
        <v>2028</v>
      </c>
      <c r="B249" s="307" t="s">
        <v>1227</v>
      </c>
      <c r="C249" s="180"/>
      <c r="D249" s="360"/>
      <c r="E249" s="361"/>
      <c r="F249" s="41"/>
    </row>
    <row r="250" spans="1:13" ht="25.5">
      <c r="A250" s="168"/>
      <c r="B250" s="307" t="s">
        <v>1226</v>
      </c>
      <c r="C250" s="226" t="s">
        <v>11</v>
      </c>
      <c r="D250" s="165">
        <v>2</v>
      </c>
      <c r="E250" s="282"/>
      <c r="F250" s="166">
        <f>D250*E250</f>
        <v>0</v>
      </c>
    </row>
    <row r="251" spans="1:13" ht="13.15">
      <c r="A251" s="168"/>
      <c r="B251" s="307"/>
      <c r="C251" s="226"/>
      <c r="D251" s="165"/>
      <c r="E251" s="166"/>
      <c r="F251" s="166"/>
    </row>
    <row r="252" spans="1:13" ht="140.25" customHeight="1">
      <c r="A252" s="132" t="s">
        <v>2029</v>
      </c>
      <c r="B252" s="328" t="s">
        <v>1249</v>
      </c>
      <c r="C252" s="226"/>
      <c r="D252" s="165"/>
      <c r="E252" s="166"/>
      <c r="F252" s="166"/>
    </row>
    <row r="253" spans="1:13" ht="25.5">
      <c r="A253" s="168"/>
      <c r="B253" s="329" t="s">
        <v>1190</v>
      </c>
      <c r="C253" s="226"/>
      <c r="D253" s="165"/>
      <c r="E253" s="166"/>
      <c r="F253" s="166"/>
    </row>
    <row r="254" spans="1:13" ht="13.15">
      <c r="A254" s="168"/>
      <c r="B254" s="307"/>
      <c r="C254" s="180"/>
      <c r="D254" s="360"/>
      <c r="E254" s="361"/>
      <c r="F254" s="41"/>
    </row>
    <row r="255" spans="1:13" ht="13.15">
      <c r="A255" s="168"/>
      <c r="B255" s="365" t="s">
        <v>1228</v>
      </c>
      <c r="C255" s="226"/>
      <c r="D255" s="165"/>
      <c r="E255" s="166"/>
      <c r="F255" s="166"/>
    </row>
    <row r="256" spans="1:13" ht="13.15">
      <c r="A256" s="168"/>
      <c r="B256" s="328" t="s">
        <v>1229</v>
      </c>
      <c r="C256" s="226" t="s">
        <v>11</v>
      </c>
      <c r="D256" s="165">
        <v>1</v>
      </c>
      <c r="E256" s="282"/>
      <c r="F256" s="166">
        <f t="shared" ref="F256:F264" si="1">D256*E256</f>
        <v>0</v>
      </c>
    </row>
    <row r="257" spans="1:6" ht="13.15">
      <c r="A257" s="168"/>
      <c r="B257" s="328" t="s">
        <v>1230</v>
      </c>
      <c r="C257" s="226" t="s">
        <v>11</v>
      </c>
      <c r="D257" s="165">
        <v>1</v>
      </c>
      <c r="E257" s="282"/>
      <c r="F257" s="166">
        <f t="shared" si="1"/>
        <v>0</v>
      </c>
    </row>
    <row r="258" spans="1:6" ht="13.15">
      <c r="A258" s="168"/>
      <c r="B258" s="307" t="s">
        <v>1231</v>
      </c>
      <c r="C258" s="226" t="s">
        <v>11</v>
      </c>
      <c r="D258" s="165">
        <v>1</v>
      </c>
      <c r="E258" s="282"/>
      <c r="F258" s="166">
        <f t="shared" si="1"/>
        <v>0</v>
      </c>
    </row>
    <row r="259" spans="1:6" ht="13.15">
      <c r="A259" s="168"/>
      <c r="B259" s="328" t="s">
        <v>1232</v>
      </c>
      <c r="C259" s="226" t="s">
        <v>11</v>
      </c>
      <c r="D259" s="165">
        <v>1</v>
      </c>
      <c r="E259" s="282"/>
      <c r="F259" s="166">
        <f t="shared" si="1"/>
        <v>0</v>
      </c>
    </row>
    <row r="260" spans="1:6" ht="13.15">
      <c r="A260" s="168"/>
      <c r="B260" s="366" t="s">
        <v>1233</v>
      </c>
      <c r="C260" s="226" t="s">
        <v>11</v>
      </c>
      <c r="D260" s="165">
        <v>1</v>
      </c>
      <c r="E260" s="282"/>
      <c r="F260" s="166">
        <f t="shared" si="1"/>
        <v>0</v>
      </c>
    </row>
    <row r="261" spans="1:6" ht="13.15">
      <c r="A261" s="168"/>
      <c r="B261" s="307" t="s">
        <v>1234</v>
      </c>
      <c r="C261" s="226" t="s">
        <v>11</v>
      </c>
      <c r="D261" s="165">
        <v>1</v>
      </c>
      <c r="E261" s="282"/>
      <c r="F261" s="166">
        <f t="shared" si="1"/>
        <v>0</v>
      </c>
    </row>
    <row r="262" spans="1:6" ht="25.5">
      <c r="A262" s="168"/>
      <c r="B262" s="307" t="s">
        <v>1235</v>
      </c>
      <c r="C262" s="226" t="s">
        <v>11</v>
      </c>
      <c r="D262" s="165">
        <v>1</v>
      </c>
      <c r="E262" s="282"/>
      <c r="F262" s="166">
        <f t="shared" si="1"/>
        <v>0</v>
      </c>
    </row>
    <row r="263" spans="1:6" ht="13.15">
      <c r="A263" s="168"/>
      <c r="B263" s="328" t="s">
        <v>1236</v>
      </c>
      <c r="C263" s="226" t="s">
        <v>11</v>
      </c>
      <c r="D263" s="165">
        <v>1</v>
      </c>
      <c r="E263" s="282"/>
      <c r="F263" s="166">
        <f t="shared" si="1"/>
        <v>0</v>
      </c>
    </row>
    <row r="264" spans="1:6" ht="13.15">
      <c r="A264" s="168"/>
      <c r="B264" s="328" t="s">
        <v>1237</v>
      </c>
      <c r="C264" s="226" t="s">
        <v>11</v>
      </c>
      <c r="D264" s="165">
        <v>1</v>
      </c>
      <c r="E264" s="282"/>
      <c r="F264" s="166">
        <f t="shared" si="1"/>
        <v>0</v>
      </c>
    </row>
    <row r="265" spans="1:6" ht="13.15">
      <c r="A265" s="168"/>
      <c r="B265" s="328"/>
      <c r="C265" s="226"/>
      <c r="D265" s="165"/>
      <c r="E265" s="166"/>
      <c r="F265" s="166"/>
    </row>
    <row r="266" spans="1:6" ht="13.15">
      <c r="A266" s="168"/>
      <c r="B266" s="365" t="s">
        <v>1238</v>
      </c>
      <c r="C266" s="226"/>
      <c r="D266" s="165"/>
      <c r="E266" s="166"/>
      <c r="F266" s="166"/>
    </row>
    <row r="267" spans="1:6" ht="13.15">
      <c r="A267" s="168"/>
      <c r="B267" s="329" t="s">
        <v>1229</v>
      </c>
      <c r="C267" s="226" t="s">
        <v>11</v>
      </c>
      <c r="D267" s="165">
        <v>1</v>
      </c>
      <c r="E267" s="282"/>
      <c r="F267" s="166">
        <f t="shared" ref="F267:F275" si="2">D267*E267</f>
        <v>0</v>
      </c>
    </row>
    <row r="268" spans="1:6" ht="13.15">
      <c r="A268" s="168"/>
      <c r="B268" s="329" t="s">
        <v>1230</v>
      </c>
      <c r="C268" s="226" t="s">
        <v>11</v>
      </c>
      <c r="D268" s="165">
        <v>1</v>
      </c>
      <c r="E268" s="282"/>
      <c r="F268" s="166">
        <f t="shared" si="2"/>
        <v>0</v>
      </c>
    </row>
    <row r="269" spans="1:6" ht="13.15">
      <c r="A269" s="168"/>
      <c r="B269" s="302" t="s">
        <v>1231</v>
      </c>
      <c r="C269" s="226" t="s">
        <v>11</v>
      </c>
      <c r="D269" s="165">
        <v>1</v>
      </c>
      <c r="E269" s="282"/>
      <c r="F269" s="166">
        <f t="shared" si="2"/>
        <v>0</v>
      </c>
    </row>
    <row r="270" spans="1:6" ht="13.15">
      <c r="A270" s="168"/>
      <c r="B270" s="329" t="s">
        <v>1232</v>
      </c>
      <c r="C270" s="226" t="s">
        <v>11</v>
      </c>
      <c r="D270" s="165">
        <v>1</v>
      </c>
      <c r="E270" s="282"/>
      <c r="F270" s="166">
        <f t="shared" si="2"/>
        <v>0</v>
      </c>
    </row>
    <row r="271" spans="1:6" ht="13.15">
      <c r="A271" s="168"/>
      <c r="B271" s="367" t="s">
        <v>1233</v>
      </c>
      <c r="C271" s="226" t="s">
        <v>11</v>
      </c>
      <c r="D271" s="165">
        <v>1</v>
      </c>
      <c r="E271" s="282"/>
      <c r="F271" s="166">
        <f t="shared" si="2"/>
        <v>0</v>
      </c>
    </row>
    <row r="272" spans="1:6" ht="13.15">
      <c r="A272" s="168"/>
      <c r="B272" s="302" t="s">
        <v>1234</v>
      </c>
      <c r="C272" s="226" t="s">
        <v>11</v>
      </c>
      <c r="D272" s="165">
        <v>1</v>
      </c>
      <c r="E272" s="282"/>
      <c r="F272" s="166">
        <f t="shared" si="2"/>
        <v>0</v>
      </c>
    </row>
    <row r="273" spans="1:6" ht="25.5">
      <c r="A273" s="168"/>
      <c r="B273" s="302" t="s">
        <v>1235</v>
      </c>
      <c r="C273" s="226" t="s">
        <v>11</v>
      </c>
      <c r="D273" s="165">
        <v>1</v>
      </c>
      <c r="E273" s="282"/>
      <c r="F273" s="166">
        <f t="shared" si="2"/>
        <v>0</v>
      </c>
    </row>
    <row r="274" spans="1:6" ht="13.15">
      <c r="A274" s="168"/>
      <c r="B274" s="329" t="s">
        <v>1236</v>
      </c>
      <c r="C274" s="226" t="s">
        <v>11</v>
      </c>
      <c r="D274" s="165">
        <v>1</v>
      </c>
      <c r="E274" s="282"/>
      <c r="F274" s="166">
        <f t="shared" si="2"/>
        <v>0</v>
      </c>
    </row>
    <row r="275" spans="1:6" ht="13.15">
      <c r="A275" s="168"/>
      <c r="B275" s="329" t="s">
        <v>1237</v>
      </c>
      <c r="C275" s="226" t="s">
        <v>11</v>
      </c>
      <c r="D275" s="165">
        <v>3</v>
      </c>
      <c r="E275" s="282"/>
      <c r="F275" s="166">
        <f t="shared" si="2"/>
        <v>0</v>
      </c>
    </row>
    <row r="276" spans="1:6" ht="13.15">
      <c r="A276" s="168"/>
      <c r="B276" s="329"/>
      <c r="C276" s="226"/>
      <c r="D276" s="165"/>
      <c r="E276" s="166"/>
      <c r="F276" s="166"/>
    </row>
    <row r="277" spans="1:6" ht="13.15">
      <c r="A277" s="168"/>
      <c r="B277" s="365" t="s">
        <v>1239</v>
      </c>
      <c r="C277" s="368"/>
      <c r="D277" s="369"/>
      <c r="E277" s="370"/>
      <c r="F277" s="371"/>
    </row>
    <row r="278" spans="1:6" ht="13.15">
      <c r="A278" s="168"/>
      <c r="B278" s="328" t="s">
        <v>1237</v>
      </c>
      <c r="C278" s="226" t="s">
        <v>11</v>
      </c>
      <c r="D278" s="372">
        <v>2</v>
      </c>
      <c r="E278" s="97"/>
      <c r="F278" s="373">
        <f t="shared" ref="F278:F288" si="3">D278*E278</f>
        <v>0</v>
      </c>
    </row>
    <row r="279" spans="1:6" ht="13.15">
      <c r="A279" s="168"/>
      <c r="B279" s="328" t="s">
        <v>1240</v>
      </c>
      <c r="C279" s="226" t="s">
        <v>11</v>
      </c>
      <c r="D279" s="369">
        <v>8</v>
      </c>
      <c r="E279" s="98"/>
      <c r="F279" s="371">
        <f t="shared" si="3"/>
        <v>0</v>
      </c>
    </row>
    <row r="280" spans="1:6" ht="13.15">
      <c r="A280" s="168"/>
      <c r="B280" s="328" t="s">
        <v>1241</v>
      </c>
      <c r="C280" s="226" t="s">
        <v>11</v>
      </c>
      <c r="D280" s="369">
        <v>3</v>
      </c>
      <c r="E280" s="98"/>
      <c r="F280" s="371">
        <f t="shared" si="3"/>
        <v>0</v>
      </c>
    </row>
    <row r="281" spans="1:6" ht="13.15">
      <c r="A281" s="168"/>
      <c r="B281" s="328" t="s">
        <v>1232</v>
      </c>
      <c r="C281" s="226" t="s">
        <v>11</v>
      </c>
      <c r="D281" s="372">
        <v>3</v>
      </c>
      <c r="E281" s="97"/>
      <c r="F281" s="373">
        <f t="shared" si="3"/>
        <v>0</v>
      </c>
    </row>
    <row r="282" spans="1:6" ht="13.15">
      <c r="A282" s="168"/>
      <c r="B282" s="328" t="s">
        <v>1242</v>
      </c>
      <c r="C282" s="226" t="s">
        <v>11</v>
      </c>
      <c r="D282" s="372">
        <v>1</v>
      </c>
      <c r="E282" s="97"/>
      <c r="F282" s="373">
        <f t="shared" si="3"/>
        <v>0</v>
      </c>
    </row>
    <row r="283" spans="1:6" ht="13.15">
      <c r="A283" s="168"/>
      <c r="B283" s="328" t="s">
        <v>1243</v>
      </c>
      <c r="C283" s="226" t="s">
        <v>11</v>
      </c>
      <c r="D283" s="372">
        <v>2</v>
      </c>
      <c r="E283" s="97"/>
      <c r="F283" s="373">
        <f t="shared" si="3"/>
        <v>0</v>
      </c>
    </row>
    <row r="284" spans="1:6" ht="13.15">
      <c r="A284" s="168"/>
      <c r="B284" s="328" t="s">
        <v>1244</v>
      </c>
      <c r="C284" s="226" t="s">
        <v>11</v>
      </c>
      <c r="D284" s="372">
        <v>1</v>
      </c>
      <c r="E284" s="97"/>
      <c r="F284" s="373">
        <f t="shared" si="3"/>
        <v>0</v>
      </c>
    </row>
    <row r="285" spans="1:6" ht="13.15">
      <c r="A285" s="168"/>
      <c r="B285" s="328" t="s">
        <v>1245</v>
      </c>
      <c r="C285" s="226" t="s">
        <v>11</v>
      </c>
      <c r="D285" s="372">
        <v>4</v>
      </c>
      <c r="E285" s="97"/>
      <c r="F285" s="373">
        <f t="shared" si="3"/>
        <v>0</v>
      </c>
    </row>
    <row r="286" spans="1:6" ht="13.15">
      <c r="A286" s="168"/>
      <c r="B286" s="328" t="s">
        <v>1246</v>
      </c>
      <c r="C286" s="226" t="s">
        <v>11</v>
      </c>
      <c r="D286" s="372">
        <v>4</v>
      </c>
      <c r="E286" s="97"/>
      <c r="F286" s="373">
        <f t="shared" si="3"/>
        <v>0</v>
      </c>
    </row>
    <row r="287" spans="1:6" ht="13.15">
      <c r="A287" s="168"/>
      <c r="B287" s="328" t="s">
        <v>1247</v>
      </c>
      <c r="C287" s="226" t="s">
        <v>11</v>
      </c>
      <c r="D287" s="372">
        <v>2</v>
      </c>
      <c r="E287" s="97"/>
      <c r="F287" s="373">
        <f t="shared" si="3"/>
        <v>0</v>
      </c>
    </row>
    <row r="288" spans="1:6" ht="13.15">
      <c r="A288" s="168"/>
      <c r="B288" s="328" t="s">
        <v>1248</v>
      </c>
      <c r="C288" s="226" t="s">
        <v>11</v>
      </c>
      <c r="D288" s="372">
        <v>1</v>
      </c>
      <c r="E288" s="97"/>
      <c r="F288" s="373">
        <f t="shared" si="3"/>
        <v>0</v>
      </c>
    </row>
    <row r="289" spans="1:14" ht="13.15">
      <c r="A289" s="168"/>
      <c r="B289" s="329"/>
      <c r="C289" s="226"/>
      <c r="D289" s="165"/>
      <c r="E289" s="166"/>
      <c r="F289" s="166"/>
    </row>
    <row r="290" spans="1:14" ht="79.5" customHeight="1">
      <c r="A290" s="132" t="s">
        <v>2030</v>
      </c>
      <c r="B290" s="307" t="s">
        <v>1250</v>
      </c>
      <c r="C290" s="226"/>
      <c r="D290" s="165"/>
      <c r="E290" s="166"/>
      <c r="F290" s="166"/>
    </row>
    <row r="291" spans="1:14" ht="13.15">
      <c r="A291" s="168"/>
      <c r="B291" s="348" t="s">
        <v>1251</v>
      </c>
      <c r="C291" s="226" t="s">
        <v>11</v>
      </c>
      <c r="D291" s="372">
        <v>3</v>
      </c>
      <c r="E291" s="97"/>
      <c r="F291" s="373">
        <f t="shared" ref="F291" si="4">D291*E291</f>
        <v>0</v>
      </c>
    </row>
    <row r="292" spans="1:14" ht="13.15">
      <c r="A292" s="168"/>
      <c r="B292" s="329"/>
      <c r="C292" s="226"/>
      <c r="D292" s="165"/>
      <c r="E292" s="166"/>
      <c r="F292" s="166"/>
    </row>
    <row r="293" spans="1:14" ht="38.25">
      <c r="A293" s="132" t="s">
        <v>2031</v>
      </c>
      <c r="B293" s="362" t="s">
        <v>1214</v>
      </c>
      <c r="C293" s="226"/>
      <c r="D293" s="165"/>
      <c r="E293" s="166"/>
      <c r="F293" s="166"/>
    </row>
    <row r="294" spans="1:14" ht="25.5">
      <c r="A294" s="168"/>
      <c r="B294" s="374" t="s">
        <v>1252</v>
      </c>
      <c r="C294" s="226" t="s">
        <v>79</v>
      </c>
      <c r="D294" s="165">
        <v>110</v>
      </c>
      <c r="E294" s="282"/>
      <c r="F294" s="166">
        <f>D294*E294</f>
        <v>0</v>
      </c>
    </row>
    <row r="295" spans="1:14" ht="13.15">
      <c r="A295" s="168"/>
      <c r="B295" s="329"/>
      <c r="C295" s="226"/>
      <c r="D295" s="165"/>
      <c r="E295" s="166"/>
      <c r="F295" s="166"/>
    </row>
    <row r="296" spans="1:14" ht="51">
      <c r="A296" s="132" t="s">
        <v>2032</v>
      </c>
      <c r="B296" s="362" t="s">
        <v>1253</v>
      </c>
      <c r="C296" s="226" t="s">
        <v>55</v>
      </c>
      <c r="D296" s="165">
        <v>1</v>
      </c>
      <c r="E296" s="282"/>
      <c r="F296" s="166">
        <f>D296*E296</f>
        <v>0</v>
      </c>
    </row>
    <row r="297" spans="1:14" ht="13.15">
      <c r="A297" s="168"/>
      <c r="B297" s="328"/>
      <c r="C297" s="226"/>
      <c r="D297" s="165"/>
      <c r="E297" s="166"/>
      <c r="F297" s="166"/>
    </row>
    <row r="298" spans="1:14" ht="13.15">
      <c r="A298" s="341" t="s">
        <v>1996</v>
      </c>
      <c r="B298" s="216" t="s">
        <v>1254</v>
      </c>
      <c r="C298" s="312"/>
      <c r="D298" s="219"/>
      <c r="E298" s="313"/>
      <c r="F298" s="314">
        <f>SUM(F235:F296)</f>
        <v>0</v>
      </c>
    </row>
    <row r="299" spans="1:14" ht="13.15">
      <c r="A299" s="168"/>
      <c r="B299" s="307"/>
      <c r="C299" s="180"/>
      <c r="D299" s="360"/>
      <c r="E299" s="361"/>
      <c r="F299" s="41"/>
    </row>
    <row r="300" spans="1:14" ht="13.15">
      <c r="A300" s="168"/>
      <c r="B300" s="307"/>
      <c r="C300" s="180"/>
      <c r="D300" s="360"/>
      <c r="E300" s="361"/>
      <c r="F300" s="41"/>
    </row>
    <row r="301" spans="1:14" ht="13.15">
      <c r="A301" s="297" t="s">
        <v>2033</v>
      </c>
      <c r="B301" s="298" t="s">
        <v>1256</v>
      </c>
      <c r="C301" s="312"/>
      <c r="D301" s="219"/>
      <c r="E301" s="313"/>
      <c r="F301" s="314"/>
    </row>
    <row r="302" spans="1:14" ht="13.15">
      <c r="A302" s="168"/>
      <c r="B302" s="307"/>
      <c r="C302" s="180"/>
      <c r="D302" s="360"/>
      <c r="E302" s="361"/>
      <c r="F302" s="41"/>
    </row>
    <row r="303" spans="1:14" ht="63" customHeight="1">
      <c r="A303" s="168"/>
      <c r="B303" s="307" t="s">
        <v>2326</v>
      </c>
      <c r="C303" s="180"/>
      <c r="D303" s="360"/>
      <c r="E303" s="361"/>
      <c r="F303" s="41"/>
      <c r="G303" s="620"/>
      <c r="H303" s="620"/>
      <c r="I303" s="620"/>
      <c r="J303" s="620"/>
      <c r="K303" s="620"/>
      <c r="L303" s="620"/>
      <c r="M303" s="620"/>
      <c r="N303" s="620"/>
    </row>
    <row r="304" spans="1:14" ht="51">
      <c r="A304" s="168"/>
      <c r="B304" s="307" t="s">
        <v>1257</v>
      </c>
      <c r="C304" s="307"/>
      <c r="D304" s="307"/>
      <c r="E304" s="307"/>
      <c r="F304" s="41"/>
    </row>
    <row r="305" spans="1:6" ht="38.25">
      <c r="A305" s="168"/>
      <c r="B305" s="307" t="s">
        <v>1258</v>
      </c>
      <c r="C305" s="307"/>
      <c r="D305" s="307"/>
      <c r="E305" s="307"/>
      <c r="F305" s="41"/>
    </row>
    <row r="306" spans="1:6" ht="13.15">
      <c r="A306" s="168"/>
      <c r="B306" s="307"/>
      <c r="C306" s="180"/>
      <c r="D306" s="360"/>
      <c r="E306" s="361"/>
      <c r="F306" s="41"/>
    </row>
    <row r="307" spans="1:6" ht="121.5" customHeight="1">
      <c r="A307" s="132" t="s">
        <v>2034</v>
      </c>
      <c r="B307" s="328" t="s">
        <v>2061</v>
      </c>
      <c r="C307" s="180"/>
      <c r="D307" s="360"/>
      <c r="E307" s="361"/>
      <c r="F307" s="41"/>
    </row>
    <row r="308" spans="1:6" ht="38.25">
      <c r="A308" s="168"/>
      <c r="B308" s="329" t="s">
        <v>1260</v>
      </c>
      <c r="C308" s="226" t="s">
        <v>11</v>
      </c>
      <c r="D308" s="165">
        <v>14</v>
      </c>
      <c r="E308" s="282"/>
      <c r="F308" s="166">
        <f>D308*E308</f>
        <v>0</v>
      </c>
    </row>
    <row r="309" spans="1:6" ht="13.15">
      <c r="A309" s="168"/>
      <c r="B309" s="329"/>
      <c r="C309" s="226"/>
      <c r="D309" s="165"/>
      <c r="E309" s="166"/>
      <c r="F309" s="166"/>
    </row>
    <row r="310" spans="1:6" ht="120" customHeight="1">
      <c r="A310" s="132" t="s">
        <v>2035</v>
      </c>
      <c r="B310" s="328" t="s">
        <v>1262</v>
      </c>
      <c r="C310" s="226"/>
      <c r="D310" s="165"/>
      <c r="E310" s="166"/>
      <c r="F310" s="166"/>
    </row>
    <row r="311" spans="1:6" ht="38.25">
      <c r="A311" s="168"/>
      <c r="B311" s="329" t="s">
        <v>1260</v>
      </c>
      <c r="C311" s="226" t="s">
        <v>11</v>
      </c>
      <c r="D311" s="165">
        <v>1</v>
      </c>
      <c r="E311" s="282"/>
      <c r="F311" s="166">
        <f>D311*E311</f>
        <v>0</v>
      </c>
    </row>
    <row r="312" spans="1:6" ht="13.15">
      <c r="A312" s="168"/>
      <c r="B312" s="329"/>
      <c r="C312" s="226"/>
      <c r="D312" s="165"/>
      <c r="E312" s="166"/>
      <c r="F312" s="166"/>
    </row>
    <row r="313" spans="1:6" ht="76.5">
      <c r="A313" s="132" t="s">
        <v>2036</v>
      </c>
      <c r="B313" s="169" t="s">
        <v>1264</v>
      </c>
      <c r="C313" s="226"/>
      <c r="D313" s="165"/>
      <c r="E313" s="166"/>
      <c r="F313" s="166"/>
    </row>
    <row r="314" spans="1:6" ht="38.25">
      <c r="A314" s="168"/>
      <c r="B314" s="329" t="s">
        <v>1265</v>
      </c>
      <c r="C314" s="226" t="s">
        <v>11</v>
      </c>
      <c r="D314" s="165">
        <v>10</v>
      </c>
      <c r="E314" s="282"/>
      <c r="F314" s="166">
        <f>D314*E314</f>
        <v>0</v>
      </c>
    </row>
    <row r="315" spans="1:6" ht="13.15">
      <c r="A315" s="168"/>
      <c r="B315" s="329"/>
      <c r="C315" s="226"/>
      <c r="D315" s="165"/>
      <c r="E315" s="166"/>
      <c r="F315" s="166"/>
    </row>
    <row r="316" spans="1:6" ht="114.75">
      <c r="A316" s="132" t="s">
        <v>2037</v>
      </c>
      <c r="B316" s="169" t="s">
        <v>1267</v>
      </c>
      <c r="C316" s="226"/>
      <c r="D316" s="165"/>
      <c r="E316" s="166"/>
      <c r="F316" s="166"/>
    </row>
    <row r="317" spans="1:6" ht="38.25">
      <c r="A317" s="168"/>
      <c r="B317" s="375" t="s">
        <v>1268</v>
      </c>
      <c r="C317" s="226" t="s">
        <v>11</v>
      </c>
      <c r="D317" s="165">
        <v>1</v>
      </c>
      <c r="E317" s="282"/>
      <c r="F317" s="166">
        <f>D317*E317</f>
        <v>0</v>
      </c>
    </row>
    <row r="318" spans="1:6" ht="13.15">
      <c r="A318" s="168"/>
      <c r="B318" s="329"/>
      <c r="C318" s="226"/>
      <c r="D318" s="165"/>
      <c r="E318" s="166"/>
      <c r="F318" s="166"/>
    </row>
    <row r="319" spans="1:6" ht="38.25">
      <c r="A319" s="132" t="s">
        <v>2038</v>
      </c>
      <c r="B319" s="362" t="s">
        <v>2039</v>
      </c>
      <c r="C319" s="226"/>
      <c r="D319" s="165"/>
      <c r="E319" s="166"/>
      <c r="F319" s="166"/>
    </row>
    <row r="320" spans="1:6" ht="25.5">
      <c r="A320" s="168"/>
      <c r="B320" s="375" t="s">
        <v>1269</v>
      </c>
      <c r="C320" s="226"/>
      <c r="D320" s="165"/>
      <c r="E320" s="166"/>
      <c r="F320" s="166"/>
    </row>
    <row r="321" spans="1:6" ht="13.15">
      <c r="A321" s="168"/>
      <c r="B321" s="376" t="s">
        <v>1270</v>
      </c>
      <c r="C321" s="226" t="s">
        <v>11</v>
      </c>
      <c r="D321" s="165">
        <v>1</v>
      </c>
      <c r="E321" s="282"/>
      <c r="F321" s="166">
        <f>D321*E321</f>
        <v>0</v>
      </c>
    </row>
    <row r="322" spans="1:6" ht="13.15">
      <c r="A322" s="168"/>
      <c r="B322" s="376" t="s">
        <v>1271</v>
      </c>
      <c r="C322" s="226" t="s">
        <v>11</v>
      </c>
      <c r="D322" s="165">
        <v>1</v>
      </c>
      <c r="E322" s="282"/>
      <c r="F322" s="166">
        <f>D322*E322</f>
        <v>0</v>
      </c>
    </row>
    <row r="323" spans="1:6" ht="13.15">
      <c r="A323" s="168"/>
      <c r="B323" s="376" t="s">
        <v>1272</v>
      </c>
      <c r="C323" s="226" t="s">
        <v>11</v>
      </c>
      <c r="D323" s="165">
        <v>1</v>
      </c>
      <c r="E323" s="282"/>
      <c r="F323" s="166">
        <f>D323*E323</f>
        <v>0</v>
      </c>
    </row>
    <row r="324" spans="1:6" ht="13.15">
      <c r="A324" s="168"/>
      <c r="B324" s="302"/>
      <c r="C324" s="180"/>
      <c r="D324" s="360"/>
      <c r="E324" s="361"/>
      <c r="F324" s="41"/>
    </row>
    <row r="325" spans="1:6" ht="146.25" customHeight="1">
      <c r="A325" s="132" t="s">
        <v>2040</v>
      </c>
      <c r="B325" s="169" t="s">
        <v>1274</v>
      </c>
      <c r="C325" s="180" t="s">
        <v>11</v>
      </c>
      <c r="D325" s="360">
        <v>1</v>
      </c>
      <c r="E325" s="40"/>
      <c r="F325" s="41">
        <f>D325*E325</f>
        <v>0</v>
      </c>
    </row>
    <row r="326" spans="1:6" ht="38.25">
      <c r="A326" s="132"/>
      <c r="B326" s="375" t="s">
        <v>1273</v>
      </c>
      <c r="C326" s="226" t="s">
        <v>11</v>
      </c>
      <c r="D326" s="165">
        <v>1</v>
      </c>
      <c r="E326" s="282"/>
      <c r="F326" s="166">
        <f>D326*E326</f>
        <v>0</v>
      </c>
    </row>
    <row r="327" spans="1:6" ht="13.15">
      <c r="A327" s="132"/>
      <c r="B327" s="106"/>
      <c r="C327" s="180"/>
      <c r="D327" s="360"/>
      <c r="E327" s="361"/>
      <c r="F327" s="41"/>
    </row>
    <row r="328" spans="1:6" ht="255.4">
      <c r="A328" s="132" t="s">
        <v>2041</v>
      </c>
      <c r="B328" s="377" t="s">
        <v>1275</v>
      </c>
      <c r="C328" s="180"/>
      <c r="D328" s="360"/>
      <c r="E328" s="361"/>
      <c r="F328" s="41"/>
    </row>
    <row r="329" spans="1:6" ht="38.25">
      <c r="A329" s="132"/>
      <c r="B329" s="375" t="s">
        <v>1276</v>
      </c>
      <c r="C329" s="226" t="s">
        <v>11</v>
      </c>
      <c r="D329" s="165">
        <v>2</v>
      </c>
      <c r="E329" s="282"/>
      <c r="F329" s="166">
        <f>D329*E329</f>
        <v>0</v>
      </c>
    </row>
    <row r="330" spans="1:6" ht="13.15">
      <c r="A330" s="168"/>
      <c r="B330" s="308"/>
      <c r="C330" s="180"/>
      <c r="D330" s="360"/>
      <c r="E330" s="361"/>
      <c r="F330" s="41"/>
    </row>
    <row r="331" spans="1:6" ht="16.5" customHeight="1">
      <c r="A331" s="132" t="s">
        <v>2042</v>
      </c>
      <c r="B331" s="378" t="s">
        <v>1277</v>
      </c>
      <c r="C331" s="180"/>
      <c r="D331" s="360"/>
      <c r="E331" s="361"/>
      <c r="F331" s="41"/>
    </row>
    <row r="332" spans="1:6" ht="28.5" customHeight="1">
      <c r="A332" s="168"/>
      <c r="B332" s="375" t="s">
        <v>1278</v>
      </c>
      <c r="C332" s="180"/>
      <c r="D332" s="360"/>
      <c r="E332" s="361"/>
      <c r="F332" s="41"/>
    </row>
    <row r="333" spans="1:6" ht="51">
      <c r="A333" s="168"/>
      <c r="B333" s="375" t="s">
        <v>1279</v>
      </c>
      <c r="C333" s="226" t="s">
        <v>11</v>
      </c>
      <c r="D333" s="165">
        <v>1</v>
      </c>
      <c r="E333" s="282"/>
      <c r="F333" s="166">
        <f>D333*E333</f>
        <v>0</v>
      </c>
    </row>
    <row r="334" spans="1:6" ht="13.15">
      <c r="A334" s="168"/>
      <c r="B334" s="375"/>
      <c r="C334" s="180"/>
      <c r="D334" s="360"/>
      <c r="E334" s="361"/>
      <c r="F334" s="41"/>
    </row>
    <row r="335" spans="1:6" ht="51">
      <c r="A335" s="132" t="s">
        <v>2043</v>
      </c>
      <c r="B335" s="362" t="s">
        <v>1283</v>
      </c>
      <c r="C335" s="180"/>
      <c r="D335" s="360"/>
      <c r="E335" s="361"/>
      <c r="F335" s="41"/>
    </row>
    <row r="336" spans="1:6" ht="25.5">
      <c r="A336" s="132"/>
      <c r="B336" s="375" t="s">
        <v>1280</v>
      </c>
      <c r="C336" s="180"/>
      <c r="D336" s="360"/>
      <c r="E336" s="361"/>
      <c r="F336" s="41"/>
    </row>
    <row r="337" spans="1:6" ht="38.25">
      <c r="A337" s="132"/>
      <c r="B337" s="375" t="s">
        <v>1281</v>
      </c>
      <c r="C337" s="180"/>
      <c r="D337" s="360"/>
      <c r="E337" s="361"/>
      <c r="F337" s="41"/>
    </row>
    <row r="338" spans="1:6" ht="25.5">
      <c r="A338" s="132"/>
      <c r="B338" s="375" t="s">
        <v>1282</v>
      </c>
      <c r="C338" s="180"/>
      <c r="D338" s="360"/>
      <c r="E338" s="361"/>
      <c r="F338" s="41"/>
    </row>
    <row r="339" spans="1:6" ht="13.15">
      <c r="A339" s="132"/>
      <c r="B339" s="348" t="s">
        <v>1284</v>
      </c>
      <c r="C339" s="226" t="s">
        <v>11</v>
      </c>
      <c r="D339" s="165">
        <v>1</v>
      </c>
      <c r="E339" s="282"/>
      <c r="F339" s="166">
        <f>D339*E339</f>
        <v>0</v>
      </c>
    </row>
    <row r="340" spans="1:6" ht="13.15">
      <c r="A340" s="132"/>
      <c r="B340" s="348"/>
      <c r="C340" s="226"/>
      <c r="D340" s="165"/>
      <c r="E340" s="166"/>
      <c r="F340" s="166"/>
    </row>
    <row r="341" spans="1:6" ht="38.25">
      <c r="A341" s="132" t="s">
        <v>2044</v>
      </c>
      <c r="B341" s="362" t="s">
        <v>1291</v>
      </c>
      <c r="C341" s="226"/>
      <c r="D341" s="165"/>
      <c r="E341" s="166"/>
      <c r="F341" s="166"/>
    </row>
    <row r="342" spans="1:6" ht="25.5">
      <c r="A342" s="132"/>
      <c r="B342" s="375" t="s">
        <v>1285</v>
      </c>
      <c r="C342" s="226"/>
      <c r="D342" s="165"/>
      <c r="E342" s="166"/>
      <c r="F342" s="166"/>
    </row>
    <row r="343" spans="1:6" ht="38.25">
      <c r="A343" s="132"/>
      <c r="B343" s="375" t="s">
        <v>1286</v>
      </c>
      <c r="C343" s="226" t="s">
        <v>11</v>
      </c>
      <c r="D343" s="165">
        <v>14</v>
      </c>
      <c r="E343" s="282"/>
      <c r="F343" s="166">
        <f>D343*E343</f>
        <v>0</v>
      </c>
    </row>
    <row r="344" spans="1:6" ht="13.15">
      <c r="A344" s="132"/>
      <c r="B344" s="348"/>
      <c r="C344" s="226"/>
      <c r="D344" s="165"/>
      <c r="E344" s="166"/>
      <c r="F344" s="166"/>
    </row>
    <row r="345" spans="1:6" ht="38.25">
      <c r="A345" s="132" t="s">
        <v>2045</v>
      </c>
      <c r="B345" s="362" t="s">
        <v>1292</v>
      </c>
      <c r="C345" s="226"/>
      <c r="D345" s="165"/>
      <c r="E345" s="166"/>
      <c r="F345" s="166"/>
    </row>
    <row r="346" spans="1:6" ht="15" customHeight="1">
      <c r="A346" s="132"/>
      <c r="B346" s="379" t="s">
        <v>1287</v>
      </c>
      <c r="C346" s="180"/>
      <c r="D346" s="360"/>
      <c r="E346" s="361"/>
      <c r="F346" s="41"/>
    </row>
    <row r="347" spans="1:6" ht="15" customHeight="1">
      <c r="A347" s="132"/>
      <c r="B347" s="375" t="s">
        <v>1288</v>
      </c>
      <c r="C347" s="226" t="s">
        <v>11</v>
      </c>
      <c r="D347" s="165">
        <v>1</v>
      </c>
      <c r="E347" s="282"/>
      <c r="F347" s="166">
        <f>D347*E347</f>
        <v>0</v>
      </c>
    </row>
    <row r="348" spans="1:6" ht="13.15">
      <c r="A348" s="168"/>
      <c r="B348" s="169"/>
      <c r="C348" s="180"/>
      <c r="D348" s="360"/>
      <c r="E348" s="361"/>
      <c r="F348" s="41"/>
    </row>
    <row r="349" spans="1:6" ht="38.25">
      <c r="A349" s="132" t="s">
        <v>2046</v>
      </c>
      <c r="B349" s="169" t="s">
        <v>95</v>
      </c>
      <c r="C349" s="226"/>
      <c r="D349" s="165"/>
      <c r="E349" s="166"/>
      <c r="F349" s="166"/>
    </row>
    <row r="350" spans="1:6" ht="13.15">
      <c r="A350" s="168"/>
      <c r="B350" s="375" t="s">
        <v>1289</v>
      </c>
      <c r="C350" s="180"/>
      <c r="D350" s="360"/>
      <c r="E350" s="361"/>
      <c r="F350" s="41"/>
    </row>
    <row r="351" spans="1:6" ht="25.5">
      <c r="A351" s="168"/>
      <c r="B351" s="375" t="s">
        <v>1290</v>
      </c>
      <c r="C351" s="226" t="s">
        <v>11</v>
      </c>
      <c r="D351" s="165">
        <v>15</v>
      </c>
      <c r="E351" s="282"/>
      <c r="F351" s="166">
        <f>D351*E351</f>
        <v>0</v>
      </c>
    </row>
    <row r="352" spans="1:6" ht="13.15">
      <c r="A352" s="168"/>
      <c r="B352" s="375"/>
      <c r="C352" s="180"/>
      <c r="D352" s="360"/>
      <c r="E352" s="361"/>
      <c r="F352" s="41"/>
    </row>
    <row r="353" spans="1:7" ht="25.5">
      <c r="A353" s="132" t="s">
        <v>2047</v>
      </c>
      <c r="B353" s="362" t="s">
        <v>1294</v>
      </c>
      <c r="C353" s="180"/>
      <c r="D353" s="360"/>
      <c r="E353" s="361"/>
      <c r="F353" s="41"/>
    </row>
    <row r="354" spans="1:7" ht="25.5">
      <c r="A354" s="168"/>
      <c r="B354" s="379" t="s">
        <v>2327</v>
      </c>
      <c r="C354" s="226"/>
      <c r="D354" s="165"/>
      <c r="E354" s="166"/>
      <c r="F354" s="166"/>
      <c r="G354" s="11"/>
    </row>
    <row r="355" spans="1:7" ht="38.25">
      <c r="A355" s="168"/>
      <c r="B355" s="375" t="s">
        <v>1293</v>
      </c>
      <c r="C355" s="226" t="s">
        <v>11</v>
      </c>
      <c r="D355" s="165">
        <v>15</v>
      </c>
      <c r="E355" s="282"/>
      <c r="F355" s="166">
        <f>D355*E355</f>
        <v>0</v>
      </c>
    </row>
    <row r="356" spans="1:7" ht="13.15">
      <c r="A356" s="168"/>
      <c r="B356" s="375"/>
      <c r="C356" s="226"/>
      <c r="D356" s="165"/>
      <c r="E356" s="166"/>
      <c r="F356" s="166"/>
    </row>
    <row r="357" spans="1:7" ht="13.15">
      <c r="A357" s="132" t="s">
        <v>2048</v>
      </c>
      <c r="B357" s="362" t="s">
        <v>96</v>
      </c>
      <c r="C357" s="226"/>
      <c r="D357" s="165"/>
      <c r="E357" s="166"/>
      <c r="F357" s="166"/>
    </row>
    <row r="358" spans="1:7" ht="38.25">
      <c r="A358" s="168"/>
      <c r="B358" s="375" t="s">
        <v>1295</v>
      </c>
      <c r="C358" s="226" t="s">
        <v>11</v>
      </c>
      <c r="D358" s="165">
        <v>15</v>
      </c>
      <c r="E358" s="282"/>
      <c r="F358" s="166">
        <f>D358*E358</f>
        <v>0</v>
      </c>
    </row>
    <row r="359" spans="1:7" ht="13.15">
      <c r="A359" s="168"/>
      <c r="B359" s="375"/>
      <c r="C359" s="226"/>
      <c r="D359" s="165"/>
      <c r="E359" s="166"/>
      <c r="F359" s="166"/>
    </row>
    <row r="360" spans="1:7" ht="13.15">
      <c r="A360" s="132" t="s">
        <v>2049</v>
      </c>
      <c r="B360" s="362" t="s">
        <v>1297</v>
      </c>
      <c r="C360" s="226"/>
      <c r="D360" s="165"/>
      <c r="E360" s="166"/>
      <c r="F360" s="166"/>
    </row>
    <row r="361" spans="1:7" ht="38.25">
      <c r="A361" s="132"/>
      <c r="B361" s="375" t="s">
        <v>1296</v>
      </c>
      <c r="C361" s="226" t="s">
        <v>11</v>
      </c>
      <c r="D361" s="165">
        <v>1</v>
      </c>
      <c r="E361" s="282"/>
      <c r="F361" s="166">
        <f>D361*E361</f>
        <v>0</v>
      </c>
    </row>
    <row r="362" spans="1:7" ht="13.15">
      <c r="A362" s="168"/>
      <c r="B362" s="308"/>
      <c r="C362" s="180"/>
      <c r="D362" s="360"/>
      <c r="E362" s="361"/>
      <c r="F362" s="41"/>
    </row>
    <row r="363" spans="1:7" ht="13.15">
      <c r="A363" s="132" t="s">
        <v>2050</v>
      </c>
      <c r="B363" s="362" t="s">
        <v>1299</v>
      </c>
      <c r="C363" s="180"/>
      <c r="D363" s="360"/>
      <c r="E363" s="361"/>
      <c r="F363" s="41"/>
    </row>
    <row r="364" spans="1:7" ht="25.5">
      <c r="A364" s="168"/>
      <c r="B364" s="362" t="s">
        <v>2328</v>
      </c>
      <c r="C364" s="180"/>
      <c r="D364" s="360"/>
      <c r="E364" s="361"/>
      <c r="F364" s="41"/>
      <c r="G364" s="11"/>
    </row>
    <row r="365" spans="1:7" ht="38.25">
      <c r="A365" s="168"/>
      <c r="B365" s="362" t="s">
        <v>1298</v>
      </c>
      <c r="C365" s="226" t="s">
        <v>11</v>
      </c>
      <c r="D365" s="165">
        <v>15</v>
      </c>
      <c r="E365" s="282"/>
      <c r="F365" s="166">
        <f>D365*E365</f>
        <v>0</v>
      </c>
    </row>
    <row r="366" spans="1:7" ht="13.15">
      <c r="A366" s="168"/>
      <c r="B366" s="362"/>
      <c r="C366" s="226"/>
      <c r="D366" s="165"/>
      <c r="E366" s="166"/>
      <c r="F366" s="166"/>
    </row>
    <row r="367" spans="1:7" ht="13.15">
      <c r="A367" s="132" t="s">
        <v>2051</v>
      </c>
      <c r="B367" s="378" t="s">
        <v>1300</v>
      </c>
      <c r="C367" s="226"/>
      <c r="D367" s="165"/>
      <c r="E367" s="166"/>
      <c r="F367" s="166"/>
    </row>
    <row r="368" spans="1:7" ht="25.5">
      <c r="A368" s="168"/>
      <c r="B368" s="375" t="s">
        <v>1301</v>
      </c>
      <c r="C368" s="226"/>
      <c r="D368" s="165"/>
      <c r="E368" s="166"/>
      <c r="F368" s="166"/>
    </row>
    <row r="369" spans="1:6" ht="38.25">
      <c r="A369" s="168"/>
      <c r="B369" s="375" t="s">
        <v>1302</v>
      </c>
      <c r="C369" s="226" t="s">
        <v>11</v>
      </c>
      <c r="D369" s="165">
        <v>11</v>
      </c>
      <c r="E369" s="282"/>
      <c r="F369" s="166">
        <f>D369*E369</f>
        <v>0</v>
      </c>
    </row>
    <row r="370" spans="1:6" ht="13.15">
      <c r="A370" s="168"/>
      <c r="B370" s="362"/>
      <c r="C370" s="226"/>
      <c r="D370" s="165"/>
      <c r="E370" s="166"/>
      <c r="F370" s="166"/>
    </row>
    <row r="371" spans="1:6" ht="13.15">
      <c r="A371" s="132" t="s">
        <v>2052</v>
      </c>
      <c r="B371" s="378" t="s">
        <v>1303</v>
      </c>
      <c r="C371" s="226"/>
      <c r="D371" s="165"/>
      <c r="E371" s="166"/>
      <c r="F371" s="166"/>
    </row>
    <row r="372" spans="1:6" ht="25.5">
      <c r="A372" s="168"/>
      <c r="B372" s="362" t="s">
        <v>1304</v>
      </c>
      <c r="C372" s="180"/>
      <c r="D372" s="360"/>
      <c r="E372" s="361"/>
      <c r="F372" s="41"/>
    </row>
    <row r="373" spans="1:6" ht="38.25">
      <c r="A373" s="168"/>
      <c r="B373" s="362" t="s">
        <v>1305</v>
      </c>
      <c r="C373" s="226" t="s">
        <v>11</v>
      </c>
      <c r="D373" s="165">
        <v>11</v>
      </c>
      <c r="E373" s="282"/>
      <c r="F373" s="166">
        <f>D373*E373</f>
        <v>0</v>
      </c>
    </row>
    <row r="374" spans="1:6" ht="13.15">
      <c r="A374" s="168"/>
      <c r="B374" s="362"/>
      <c r="C374" s="226"/>
      <c r="D374" s="165"/>
      <c r="E374" s="166"/>
      <c r="F374" s="166"/>
    </row>
    <row r="375" spans="1:6" ht="13.15">
      <c r="A375" s="132" t="s">
        <v>2053</v>
      </c>
      <c r="B375" s="378" t="s">
        <v>1306</v>
      </c>
      <c r="C375" s="226"/>
      <c r="D375" s="165"/>
      <c r="E375" s="166"/>
      <c r="F375" s="166"/>
    </row>
    <row r="376" spans="1:6" ht="25.5">
      <c r="A376" s="168"/>
      <c r="B376" s="380" t="s">
        <v>1307</v>
      </c>
      <c r="C376" s="180"/>
      <c r="D376" s="360"/>
      <c r="E376" s="361"/>
      <c r="F376" s="41"/>
    </row>
    <row r="377" spans="1:6" ht="25.5">
      <c r="A377" s="168"/>
      <c r="B377" s="362" t="s">
        <v>1308</v>
      </c>
      <c r="C377" s="226" t="s">
        <v>11</v>
      </c>
      <c r="D377" s="165">
        <v>11</v>
      </c>
      <c r="E377" s="282"/>
      <c r="F377" s="166">
        <f>D377*E377</f>
        <v>0</v>
      </c>
    </row>
    <row r="378" spans="1:6" ht="13.15">
      <c r="A378" s="168"/>
      <c r="B378" s="362"/>
      <c r="C378" s="226"/>
      <c r="D378" s="165"/>
      <c r="E378" s="166"/>
      <c r="F378" s="166"/>
    </row>
    <row r="379" spans="1:6" ht="13.15">
      <c r="A379" s="132" t="s">
        <v>2054</v>
      </c>
      <c r="B379" s="362" t="s">
        <v>1310</v>
      </c>
      <c r="C379" s="226"/>
      <c r="D379" s="165"/>
      <c r="E379" s="166"/>
      <c r="F379" s="166"/>
    </row>
    <row r="380" spans="1:6" ht="38.25">
      <c r="A380" s="168"/>
      <c r="B380" s="375" t="s">
        <v>1309</v>
      </c>
      <c r="C380" s="226" t="s">
        <v>11</v>
      </c>
      <c r="D380" s="165">
        <v>1</v>
      </c>
      <c r="E380" s="282"/>
      <c r="F380" s="166">
        <f>D380*E380</f>
        <v>0</v>
      </c>
    </row>
    <row r="381" spans="1:6" ht="13.15">
      <c r="A381" s="168"/>
      <c r="B381" s="362"/>
      <c r="C381" s="226"/>
      <c r="D381" s="165"/>
      <c r="E381" s="166"/>
      <c r="F381" s="166"/>
    </row>
    <row r="382" spans="1:6" ht="13.15">
      <c r="A382" s="132" t="s">
        <v>2055</v>
      </c>
      <c r="B382" s="381" t="s">
        <v>1311</v>
      </c>
      <c r="C382" s="226"/>
      <c r="D382" s="165"/>
      <c r="E382" s="166"/>
      <c r="F382" s="166"/>
    </row>
    <row r="383" spans="1:6" ht="38.25">
      <c r="A383" s="132"/>
      <c r="B383" s="382" t="s">
        <v>1312</v>
      </c>
      <c r="C383" s="226"/>
      <c r="D383" s="165"/>
      <c r="E383" s="166"/>
      <c r="F383" s="166"/>
    </row>
    <row r="384" spans="1:6" ht="11.25" customHeight="1">
      <c r="A384" s="132"/>
      <c r="B384" s="328" t="s">
        <v>1313</v>
      </c>
      <c r="C384" s="226" t="s">
        <v>11</v>
      </c>
      <c r="D384" s="165">
        <v>15</v>
      </c>
      <c r="E384" s="282"/>
      <c r="F384" s="166">
        <f>D384*E384</f>
        <v>0</v>
      </c>
    </row>
    <row r="385" spans="1:6" ht="13.15">
      <c r="A385" s="168"/>
      <c r="B385" s="301"/>
      <c r="C385" s="180"/>
      <c r="D385" s="360"/>
      <c r="E385" s="361"/>
      <c r="F385" s="41"/>
    </row>
    <row r="386" spans="1:6" ht="13.15">
      <c r="A386" s="341" t="s">
        <v>2033</v>
      </c>
      <c r="B386" s="216" t="s">
        <v>1314</v>
      </c>
      <c r="C386" s="312"/>
      <c r="D386" s="219"/>
      <c r="E386" s="313"/>
      <c r="F386" s="314">
        <f>SUM(F308:F384)</f>
        <v>0</v>
      </c>
    </row>
    <row r="387" spans="1:6">
      <c r="A387" s="7"/>
      <c r="B387" s="383"/>
      <c r="C387" s="5"/>
      <c r="D387" s="339"/>
      <c r="E387" s="9"/>
      <c r="F387" s="41"/>
    </row>
    <row r="388" spans="1:6" ht="14.45" customHeight="1">
      <c r="A388" s="7"/>
      <c r="B388" s="159"/>
      <c r="C388" s="294"/>
      <c r="D388" s="2"/>
      <c r="E388" s="295"/>
      <c r="F388" s="296"/>
    </row>
    <row r="389" spans="1:6" ht="14.45" customHeight="1">
      <c r="A389" s="7"/>
      <c r="B389" s="159"/>
      <c r="C389" s="294"/>
      <c r="D389" s="2"/>
      <c r="E389" s="295"/>
      <c r="F389" s="296"/>
    </row>
    <row r="390" spans="1:6" ht="26.25">
      <c r="A390" s="384"/>
      <c r="B390" s="385" t="s">
        <v>2064</v>
      </c>
      <c r="C390" s="386"/>
      <c r="D390" s="387"/>
      <c r="E390" s="388"/>
      <c r="F390" s="389"/>
    </row>
    <row r="391" spans="1:6" ht="14.45" customHeight="1">
      <c r="A391" s="7"/>
      <c r="B391" s="159"/>
      <c r="C391" s="294"/>
      <c r="D391" s="2"/>
      <c r="E391" s="295"/>
      <c r="F391" s="296"/>
    </row>
    <row r="392" spans="1:6" ht="13.15">
      <c r="A392" s="390"/>
      <c r="B392" s="391" t="s">
        <v>3</v>
      </c>
      <c r="C392" s="391"/>
      <c r="D392" s="392"/>
      <c r="E392" s="392"/>
      <c r="F392" s="391" t="s">
        <v>94</v>
      </c>
    </row>
    <row r="393" spans="1:6" ht="13.15">
      <c r="A393" s="393"/>
      <c r="B393" s="121"/>
      <c r="C393" s="121"/>
      <c r="D393" s="121"/>
      <c r="E393" s="9"/>
      <c r="F393" s="41"/>
    </row>
    <row r="394" spans="1:6" ht="13.5" customHeight="1">
      <c r="A394" s="258" t="s">
        <v>1974</v>
      </c>
      <c r="B394" s="394" t="s">
        <v>1052</v>
      </c>
      <c r="C394" s="395"/>
      <c r="D394" s="121"/>
      <c r="E394" s="121"/>
      <c r="F394" s="166" cm="1">
        <f t="array" ref="F394">sum_2.01</f>
        <v>0</v>
      </c>
    </row>
    <row r="395" spans="1:6" ht="13.5" customHeight="1">
      <c r="A395" s="258" t="s">
        <v>1983</v>
      </c>
      <c r="B395" s="396" t="s">
        <v>2056</v>
      </c>
      <c r="C395" s="121"/>
      <c r="D395" s="7"/>
      <c r="E395" s="7"/>
      <c r="F395" s="166">
        <f>sum_2.02</f>
        <v>0</v>
      </c>
    </row>
    <row r="396" spans="1:6" ht="13.5" customHeight="1">
      <c r="A396" s="258" t="s">
        <v>1993</v>
      </c>
      <c r="B396" s="396" t="s">
        <v>2057</v>
      </c>
      <c r="C396" s="121"/>
      <c r="D396" s="7"/>
      <c r="E396" s="7"/>
      <c r="F396" s="166">
        <f>sum_2.03</f>
        <v>0</v>
      </c>
    </row>
    <row r="397" spans="1:6" ht="13.5" customHeight="1">
      <c r="A397" s="397" t="s">
        <v>1994</v>
      </c>
      <c r="B397" s="396" t="s">
        <v>2059</v>
      </c>
      <c r="C397" s="121"/>
      <c r="D397" s="7"/>
      <c r="E397" s="7"/>
      <c r="F397" s="166">
        <f>sum_2.04</f>
        <v>0</v>
      </c>
    </row>
    <row r="398" spans="1:6" ht="13.5" customHeight="1">
      <c r="A398" s="397" t="s">
        <v>1995</v>
      </c>
      <c r="B398" s="396" t="s">
        <v>2060</v>
      </c>
      <c r="C398" s="121"/>
      <c r="D398" s="7"/>
      <c r="E398" s="7"/>
      <c r="F398" s="166">
        <f>sum_2.05</f>
        <v>0</v>
      </c>
    </row>
    <row r="399" spans="1:6" ht="13.5" customHeight="1">
      <c r="A399" s="397" t="s">
        <v>1996</v>
      </c>
      <c r="B399" s="396" t="s">
        <v>2062</v>
      </c>
      <c r="C399" s="121"/>
      <c r="D399" s="7"/>
      <c r="E399" s="7"/>
      <c r="F399" s="166">
        <f>sum_2.06</f>
        <v>0</v>
      </c>
    </row>
    <row r="400" spans="1:6" ht="13.5" customHeight="1">
      <c r="A400" s="397" t="s">
        <v>1996</v>
      </c>
      <c r="B400" s="396" t="s">
        <v>2063</v>
      </c>
      <c r="C400" s="121"/>
      <c r="D400" s="7"/>
      <c r="E400" s="7"/>
      <c r="F400" s="166">
        <f>sum_2.07</f>
        <v>0</v>
      </c>
    </row>
    <row r="401" spans="1:6" ht="13.15">
      <c r="A401" s="398"/>
      <c r="B401" s="399" t="s">
        <v>90</v>
      </c>
      <c r="C401" s="399"/>
      <c r="D401" s="400"/>
      <c r="E401" s="400"/>
      <c r="F401" s="401">
        <f>SUM(F394:F400)</f>
        <v>0</v>
      </c>
    </row>
    <row r="402" spans="1:6">
      <c r="A402" s="398"/>
      <c r="B402" s="402" t="s">
        <v>67</v>
      </c>
      <c r="C402" s="270"/>
      <c r="D402" s="272"/>
      <c r="E402" s="272"/>
      <c r="F402" s="403">
        <f>F401*0.25</f>
        <v>0</v>
      </c>
    </row>
    <row r="403" spans="1:6" s="119" customFormat="1" ht="16.5" customHeight="1">
      <c r="A403" s="404"/>
      <c r="B403" s="405" t="s">
        <v>89</v>
      </c>
      <c r="C403" s="406"/>
      <c r="D403" s="407"/>
      <c r="E403" s="408"/>
      <c r="F403" s="409">
        <f>SUM(F401:F402)</f>
        <v>0</v>
      </c>
    </row>
    <row r="404" spans="1:6">
      <c r="A404" s="7"/>
      <c r="B404" s="121"/>
      <c r="C404" s="121"/>
      <c r="D404" s="121"/>
      <c r="E404" s="121"/>
    </row>
  </sheetData>
  <sheetProtection algorithmName="SHA-512" hashValue="Wfj8KGQS6NWpDlPNUNRvQL3cztYM9pmlSFV0SGUlIPv93BUSBuLNZsYBx7a16D7N032xcN+nTp9YEHp1WBjTIA==" saltValue="qqxXc3eG0JiMftto89KXRg==" spinCount="100000" sheet="1" formatCells="0" formatColumns="0" formatRows="0"/>
  <mergeCells count="6">
    <mergeCell ref="A1:G1"/>
    <mergeCell ref="G65:N65"/>
    <mergeCell ref="G243:M243"/>
    <mergeCell ref="G303:N303"/>
    <mergeCell ref="G5:O11"/>
    <mergeCell ref="G12:O12"/>
  </mergeCells>
  <dataValidations disablePrompts="1" count="1">
    <dataValidation type="list" allowBlank="1" showInputMessage="1" showErrorMessage="1" sqref="C277" xr:uid="{FDCAA5AC-FA29-4732-80D6-68E051DF8015}">
      <formula1>"m',m²,m³,kg,kom.,kompl.,pauš.,sat,dan"</formula1>
    </dataValidation>
  </dataValidations>
  <printOptions horizontalCentered="1"/>
  <pageMargins left="0.59055118110236227" right="0.55118110236220474" top="0.39370078740157483" bottom="0.55118110236220474" header="0.39370078740157483" footer="0.39370078740157483"/>
  <pageSetup paperSize="9" scale="85" firstPageNumber="19" orientation="portrait" r:id="rId1"/>
  <headerFooter alignWithMargins="0">
    <oddFooter>&amp;L&amp;K00-034Specifikacija opreme, materijala i radova - instalacije vodovoda i odvodnje&amp;R&amp;P /&amp;N</oddFooter>
  </headerFooter>
  <rowBreaks count="6" manualBreakCount="6">
    <brk id="40" max="5" man="1"/>
    <brk id="82" max="5" man="1"/>
    <brk id="164" max="5" man="1"/>
    <brk id="224" max="5" man="1"/>
    <brk id="249" max="5" man="1"/>
    <brk id="387"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659"/>
  <sheetViews>
    <sheetView view="pageBreakPreview" zoomScale="80" zoomScaleNormal="100" zoomScaleSheetLayoutView="80" workbookViewId="0">
      <pane ySplit="4" topLeftCell="A623" activePane="bottomLeft" state="frozen"/>
      <selection pane="bottomLeft" activeCell="E627" sqref="E627"/>
    </sheetView>
  </sheetViews>
  <sheetFormatPr defaultColWidth="9.1328125" defaultRowHeight="12.75"/>
  <cols>
    <col min="1" max="1" width="6.1328125" style="4" customWidth="1"/>
    <col min="2" max="2" width="47.73046875" style="4" customWidth="1"/>
    <col min="3" max="3" width="5.73046875" style="4" customWidth="1"/>
    <col min="4" max="4" width="6.73046875" style="4" customWidth="1"/>
    <col min="5" max="5" width="9.73046875" style="4" customWidth="1"/>
    <col min="6" max="6" width="11.3984375" style="4" customWidth="1"/>
    <col min="7" max="7" width="9.59765625" style="4" customWidth="1"/>
    <col min="8" max="8" width="9.1328125" style="4"/>
    <col min="9" max="9" width="9.265625" style="4" customWidth="1"/>
    <col min="10" max="10" width="9.1328125" style="4" customWidth="1"/>
    <col min="11" max="12" width="9.265625" style="4" customWidth="1"/>
    <col min="13" max="16384" width="9.1328125" style="4"/>
  </cols>
  <sheetData>
    <row r="1" spans="1:14" s="410" customFormat="1" ht="15.75" customHeight="1">
      <c r="A1" s="617" t="s">
        <v>498</v>
      </c>
      <c r="B1" s="618"/>
      <c r="C1" s="618"/>
      <c r="D1" s="618"/>
      <c r="E1" s="618"/>
      <c r="F1" s="618"/>
    </row>
    <row r="2" spans="1:14" s="3" customFormat="1" ht="6.75" customHeight="1" thickBot="1">
      <c r="A2" s="2"/>
      <c r="G2" s="626"/>
      <c r="H2" s="626"/>
      <c r="I2" s="626"/>
      <c r="J2" s="626"/>
      <c r="K2" s="626"/>
      <c r="L2" s="626"/>
      <c r="M2" s="626"/>
      <c r="N2" s="626"/>
    </row>
    <row r="3" spans="1:14" s="3" customFormat="1" ht="33.75" customHeight="1" thickBot="1">
      <c r="A3" s="286" t="s">
        <v>0</v>
      </c>
      <c r="B3" s="114" t="s">
        <v>1</v>
      </c>
      <c r="C3" s="115" t="s">
        <v>12</v>
      </c>
      <c r="D3" s="115" t="s">
        <v>8</v>
      </c>
      <c r="E3" s="117" t="s">
        <v>129</v>
      </c>
      <c r="F3" s="118" t="s">
        <v>97</v>
      </c>
      <c r="G3" s="626"/>
      <c r="H3" s="626"/>
      <c r="I3" s="626"/>
      <c r="J3" s="626"/>
      <c r="K3" s="626"/>
      <c r="L3" s="626"/>
      <c r="M3" s="626"/>
      <c r="N3" s="626"/>
    </row>
    <row r="4" spans="1:14" s="3" customFormat="1" ht="6.75" customHeight="1">
      <c r="A4" s="289"/>
      <c r="G4" s="626"/>
      <c r="H4" s="626"/>
      <c r="I4" s="626"/>
      <c r="J4" s="626"/>
      <c r="K4" s="626"/>
      <c r="L4" s="626"/>
      <c r="M4" s="626"/>
      <c r="N4" s="626"/>
    </row>
    <row r="5" spans="1:14" s="3" customFormat="1" ht="9.75" customHeight="1">
      <c r="A5" s="33" t="s">
        <v>2172</v>
      </c>
      <c r="D5" s="2"/>
      <c r="G5" s="626"/>
      <c r="H5" s="626"/>
      <c r="I5" s="626"/>
      <c r="J5" s="626"/>
      <c r="K5" s="626"/>
      <c r="L5" s="626"/>
      <c r="M5" s="626"/>
      <c r="N5" s="626"/>
    </row>
    <row r="6" spans="1:14" ht="20.100000000000001" customHeight="1">
      <c r="A6" s="123" t="s">
        <v>103</v>
      </c>
      <c r="B6" s="124" t="s">
        <v>130</v>
      </c>
      <c r="C6" s="125"/>
      <c r="D6" s="125"/>
      <c r="E6" s="412"/>
      <c r="F6" s="413"/>
      <c r="G6" s="626"/>
      <c r="H6" s="626"/>
      <c r="I6" s="626"/>
      <c r="J6" s="626"/>
      <c r="K6" s="626"/>
      <c r="L6" s="626"/>
      <c r="M6" s="626"/>
      <c r="N6" s="626"/>
    </row>
    <row r="7" spans="1:14" ht="13.15">
      <c r="A7" s="414"/>
      <c r="B7" s="415"/>
      <c r="C7" s="416"/>
      <c r="D7" s="416"/>
      <c r="E7" s="417"/>
      <c r="F7" s="418"/>
      <c r="G7" s="626"/>
      <c r="H7" s="626"/>
      <c r="I7" s="626"/>
      <c r="J7" s="626"/>
      <c r="K7" s="626"/>
      <c r="L7" s="626"/>
      <c r="M7" s="626"/>
      <c r="N7" s="626"/>
    </row>
    <row r="8" spans="1:14" ht="13.15">
      <c r="A8" s="414"/>
      <c r="B8" s="419" t="s">
        <v>1316</v>
      </c>
      <c r="C8" s="416"/>
      <c r="D8" s="416"/>
      <c r="E8" s="417"/>
      <c r="F8" s="418"/>
      <c r="G8" s="626"/>
      <c r="H8" s="626"/>
      <c r="I8" s="626"/>
      <c r="J8" s="626"/>
      <c r="K8" s="626"/>
      <c r="L8" s="626"/>
      <c r="M8" s="626"/>
      <c r="N8" s="626"/>
    </row>
    <row r="9" spans="1:14" ht="13.15">
      <c r="A9" s="414"/>
      <c r="B9" s="589"/>
      <c r="C9" s="416"/>
      <c r="D9" s="416"/>
      <c r="E9" s="417"/>
      <c r="F9" s="418"/>
      <c r="G9"/>
    </row>
    <row r="10" spans="1:14" ht="63.75">
      <c r="A10" s="414"/>
      <c r="B10" s="169" t="s">
        <v>1317</v>
      </c>
      <c r="C10" s="416"/>
      <c r="D10" s="416"/>
      <c r="E10" s="417"/>
      <c r="F10" s="418"/>
      <c r="G10"/>
    </row>
    <row r="11" spans="1:14" ht="25.5">
      <c r="A11" s="414"/>
      <c r="B11" s="169" t="s">
        <v>2329</v>
      </c>
      <c r="C11" s="416"/>
      <c r="D11" s="416"/>
      <c r="E11" s="417"/>
      <c r="F11" s="418"/>
      <c r="G11"/>
    </row>
    <row r="12" spans="1:14" ht="13.15">
      <c r="A12" s="414"/>
      <c r="B12" s="169"/>
      <c r="C12" s="416"/>
      <c r="D12" s="416"/>
      <c r="E12" s="417"/>
      <c r="F12" s="418"/>
      <c r="G12"/>
    </row>
    <row r="13" spans="1:14" ht="9" customHeight="1">
      <c r="A13" s="420"/>
      <c r="B13" s="421"/>
      <c r="C13" s="422"/>
      <c r="D13" s="422"/>
      <c r="E13" s="423"/>
      <c r="F13" s="418"/>
    </row>
    <row r="14" spans="1:14" ht="15" customHeight="1">
      <c r="A14" s="127" t="s">
        <v>23</v>
      </c>
      <c r="B14" s="128" t="s">
        <v>1315</v>
      </c>
      <c r="C14" s="129"/>
      <c r="D14" s="129"/>
      <c r="E14" s="424"/>
      <c r="F14" s="425"/>
      <c r="G14" s="626"/>
      <c r="H14" s="626"/>
      <c r="I14" s="626"/>
      <c r="J14" s="626"/>
      <c r="K14" s="626"/>
      <c r="L14" s="626"/>
      <c r="M14" s="626"/>
      <c r="N14" s="626"/>
    </row>
    <row r="15" spans="1:14">
      <c r="A15" s="5"/>
      <c r="B15" s="194"/>
      <c r="C15" s="426"/>
      <c r="D15" s="426"/>
      <c r="E15" s="427"/>
      <c r="F15" s="427"/>
      <c r="G15" s="626"/>
      <c r="H15" s="626"/>
      <c r="I15" s="626"/>
      <c r="J15" s="626"/>
      <c r="K15" s="626"/>
      <c r="L15" s="626"/>
      <c r="M15" s="626"/>
      <c r="N15" s="626"/>
    </row>
    <row r="16" spans="1:14">
      <c r="A16" s="5"/>
      <c r="B16" s="195" t="s">
        <v>2208</v>
      </c>
      <c r="C16" s="426"/>
      <c r="D16" s="426"/>
      <c r="E16" s="427"/>
      <c r="F16" s="427"/>
      <c r="G16" s="626"/>
      <c r="H16" s="626"/>
      <c r="I16" s="626"/>
      <c r="J16" s="626"/>
      <c r="K16" s="626"/>
      <c r="L16" s="626"/>
      <c r="M16" s="626"/>
      <c r="N16" s="626"/>
    </row>
    <row r="17" spans="1:13" ht="2.25" customHeight="1">
      <c r="A17" s="5"/>
      <c r="B17" s="194"/>
      <c r="C17" s="426"/>
      <c r="D17" s="426"/>
      <c r="E17" s="427"/>
      <c r="F17" s="427"/>
    </row>
    <row r="18" spans="1:13" ht="68.25" customHeight="1">
      <c r="A18" s="432"/>
      <c r="B18" s="433" t="s">
        <v>2173</v>
      </c>
      <c r="C18" s="134"/>
      <c r="D18" s="134"/>
      <c r="E18" s="140"/>
      <c r="F18" s="434"/>
      <c r="G18"/>
      <c r="H18" s="348"/>
      <c r="I18" s="428"/>
      <c r="J18" s="429"/>
      <c r="K18" s="429"/>
      <c r="L18" s="430"/>
      <c r="M18" s="431"/>
    </row>
    <row r="19" spans="1:13" ht="13.15">
      <c r="A19" s="432"/>
      <c r="B19" s="433"/>
      <c r="C19" s="134"/>
      <c r="D19" s="134"/>
      <c r="E19" s="140"/>
      <c r="F19" s="434"/>
      <c r="H19" s="348"/>
      <c r="I19" s="428"/>
      <c r="J19" s="429"/>
      <c r="K19" s="429"/>
      <c r="L19" s="430"/>
      <c r="M19" s="431"/>
    </row>
    <row r="20" spans="1:13" ht="137.25" customHeight="1">
      <c r="A20" s="432"/>
      <c r="B20" s="433" t="s">
        <v>1318</v>
      </c>
      <c r="C20" s="134"/>
      <c r="D20" s="134"/>
      <c r="E20" s="140"/>
      <c r="F20" s="434"/>
      <c r="H20" s="348"/>
      <c r="I20" s="428"/>
      <c r="J20" s="429"/>
      <c r="K20" s="429"/>
      <c r="L20" s="430"/>
      <c r="M20" s="431"/>
    </row>
    <row r="21" spans="1:13" ht="13.15">
      <c r="A21" s="432"/>
      <c r="B21" s="433"/>
      <c r="C21" s="134"/>
      <c r="D21" s="134"/>
      <c r="E21" s="140"/>
      <c r="F21" s="434"/>
      <c r="H21" s="348"/>
      <c r="I21" s="428"/>
      <c r="J21" s="429"/>
      <c r="K21" s="429"/>
      <c r="L21" s="430"/>
      <c r="M21" s="431"/>
    </row>
    <row r="22" spans="1:13" ht="76.5">
      <c r="A22" s="432"/>
      <c r="B22" s="433" t="s">
        <v>2185</v>
      </c>
      <c r="C22" s="134"/>
      <c r="D22" s="134"/>
      <c r="E22" s="140"/>
      <c r="F22" s="434"/>
      <c r="G22"/>
      <c r="H22" s="348"/>
      <c r="I22" s="428"/>
      <c r="J22" s="429"/>
      <c r="K22" s="429"/>
      <c r="L22" s="430"/>
      <c r="M22" s="431"/>
    </row>
    <row r="23" spans="1:13" ht="25.5">
      <c r="A23" s="432"/>
      <c r="B23" s="433" t="s">
        <v>2186</v>
      </c>
      <c r="C23" s="134"/>
      <c r="D23" s="134"/>
      <c r="E23" s="140"/>
      <c r="F23" s="434"/>
      <c r="H23" s="348"/>
      <c r="I23" s="428"/>
      <c r="J23" s="429"/>
      <c r="K23" s="429"/>
      <c r="L23" s="430"/>
      <c r="M23" s="431"/>
    </row>
    <row r="24" spans="1:13" ht="13.15">
      <c r="A24" s="432"/>
      <c r="B24" s="433"/>
      <c r="C24" s="134"/>
      <c r="D24" s="134"/>
      <c r="E24" s="140"/>
      <c r="F24" s="434"/>
      <c r="H24" s="348"/>
      <c r="I24" s="428"/>
      <c r="J24" s="429"/>
      <c r="K24" s="429"/>
      <c r="L24" s="430"/>
      <c r="M24" s="431"/>
    </row>
    <row r="25" spans="1:13" ht="13.15">
      <c r="A25" s="435" t="s">
        <v>74</v>
      </c>
      <c r="B25" s="433" t="s">
        <v>2183</v>
      </c>
      <c r="C25" s="436"/>
      <c r="D25" s="436"/>
      <c r="E25" s="437"/>
      <c r="F25" s="438"/>
      <c r="G25"/>
      <c r="H25" s="348"/>
      <c r="I25" s="428"/>
      <c r="J25" s="429"/>
      <c r="K25" s="429"/>
      <c r="L25" s="430"/>
      <c r="M25" s="431"/>
    </row>
    <row r="26" spans="1:13" ht="13.15">
      <c r="A26" s="432"/>
      <c r="B26" s="433" t="s">
        <v>2174</v>
      </c>
      <c r="C26" s="142"/>
      <c r="D26" s="439"/>
      <c r="E26" s="440"/>
      <c r="F26" s="440"/>
      <c r="H26" s="348"/>
      <c r="I26" s="428"/>
      <c r="J26" s="429"/>
      <c r="K26" s="429"/>
      <c r="L26" s="430"/>
      <c r="M26" s="431"/>
    </row>
    <row r="27" spans="1:13" ht="13.15">
      <c r="A27" s="442"/>
      <c r="B27" s="433" t="s">
        <v>2175</v>
      </c>
      <c r="C27" s="180"/>
      <c r="D27" s="142"/>
      <c r="E27" s="441"/>
      <c r="F27" s="440"/>
      <c r="H27" s="348"/>
      <c r="I27" s="428"/>
      <c r="J27" s="429"/>
      <c r="K27" s="429"/>
      <c r="L27" s="430"/>
      <c r="M27" s="431"/>
    </row>
    <row r="28" spans="1:13" ht="13.15">
      <c r="A28" s="442"/>
      <c r="B28" s="433" t="s">
        <v>1321</v>
      </c>
      <c r="C28" s="180"/>
      <c r="D28" s="142"/>
      <c r="E28" s="441"/>
      <c r="F28" s="440"/>
      <c r="H28" s="348"/>
      <c r="I28" s="428"/>
      <c r="J28" s="429"/>
      <c r="K28" s="429"/>
      <c r="L28" s="430"/>
      <c r="M28" s="431"/>
    </row>
    <row r="29" spans="1:13" ht="13.15">
      <c r="A29" s="432"/>
      <c r="B29" s="433" t="s">
        <v>1322</v>
      </c>
      <c r="C29" s="142"/>
      <c r="D29" s="180"/>
      <c r="E29" s="144"/>
      <c r="F29" s="440"/>
    </row>
    <row r="30" spans="1:13" ht="13.15">
      <c r="A30" s="432"/>
      <c r="B30" s="433" t="s">
        <v>2176</v>
      </c>
      <c r="C30" s="142"/>
      <c r="D30" s="180"/>
      <c r="E30" s="144"/>
      <c r="F30" s="440"/>
      <c r="H30" s="348"/>
      <c r="I30" s="428"/>
      <c r="J30" s="429"/>
      <c r="K30" s="429"/>
      <c r="L30" s="430"/>
      <c r="M30" s="431"/>
    </row>
    <row r="31" spans="1:13" ht="13.15">
      <c r="A31" s="432"/>
      <c r="B31" s="433" t="s">
        <v>2181</v>
      </c>
      <c r="C31" s="142"/>
      <c r="D31" s="180"/>
      <c r="E31" s="144"/>
      <c r="F31" s="440"/>
      <c r="H31" s="348"/>
      <c r="I31" s="428"/>
      <c r="J31" s="429"/>
      <c r="K31" s="429"/>
      <c r="L31" s="430"/>
      <c r="M31" s="431"/>
    </row>
    <row r="32" spans="1:13" ht="13.15">
      <c r="A32" s="432"/>
      <c r="B32" s="433" t="s">
        <v>2177</v>
      </c>
      <c r="C32" s="142"/>
      <c r="D32" s="180"/>
      <c r="E32" s="144"/>
      <c r="F32" s="440"/>
      <c r="H32" s="348"/>
      <c r="I32" s="428"/>
      <c r="J32" s="429"/>
      <c r="K32" s="429"/>
      <c r="L32" s="430"/>
      <c r="M32" s="431"/>
    </row>
    <row r="33" spans="1:13" ht="13.15">
      <c r="A33" s="432"/>
      <c r="B33" s="433" t="s">
        <v>1323</v>
      </c>
      <c r="C33" s="142"/>
      <c r="D33" s="180"/>
      <c r="E33" s="144"/>
      <c r="F33" s="440"/>
      <c r="H33" s="348"/>
      <c r="I33" s="428"/>
      <c r="J33" s="429"/>
      <c r="K33" s="429"/>
      <c r="L33" s="430"/>
      <c r="M33" s="431"/>
    </row>
    <row r="34" spans="1:13" ht="13.15">
      <c r="A34" s="432"/>
      <c r="B34" s="433" t="s">
        <v>1324</v>
      </c>
      <c r="C34" s="142"/>
      <c r="D34" s="180"/>
      <c r="E34" s="144"/>
      <c r="F34" s="440"/>
      <c r="H34" s="348"/>
      <c r="I34" s="428"/>
      <c r="J34" s="429"/>
      <c r="K34" s="429"/>
      <c r="L34" s="430"/>
      <c r="M34" s="431"/>
    </row>
    <row r="35" spans="1:13" ht="13.15">
      <c r="A35" s="432"/>
      <c r="B35" s="433" t="s">
        <v>1325</v>
      </c>
      <c r="C35" s="142"/>
      <c r="D35" s="180"/>
      <c r="E35" s="144"/>
      <c r="F35" s="440"/>
      <c r="H35" s="348"/>
      <c r="I35" s="428"/>
      <c r="J35" s="429"/>
      <c r="K35" s="429"/>
      <c r="L35" s="430"/>
      <c r="M35" s="431"/>
    </row>
    <row r="36" spans="1:13" ht="13.15">
      <c r="A36" s="432"/>
      <c r="B36" s="433" t="s">
        <v>2178</v>
      </c>
      <c r="C36" s="142"/>
      <c r="D36" s="180"/>
      <c r="E36" s="144"/>
      <c r="F36" s="440"/>
      <c r="H36" s="348"/>
      <c r="I36" s="428"/>
      <c r="J36" s="429"/>
      <c r="K36" s="429"/>
      <c r="L36" s="430"/>
      <c r="M36" s="431"/>
    </row>
    <row r="37" spans="1:13" ht="13.15">
      <c r="A37" s="432"/>
      <c r="B37" s="433"/>
      <c r="C37" s="134" t="s">
        <v>2</v>
      </c>
      <c r="D37" s="134">
        <v>1</v>
      </c>
      <c r="E37" s="281"/>
      <c r="F37" s="434">
        <f t="shared" ref="F37" si="0">D37*E37</f>
        <v>0</v>
      </c>
      <c r="H37" s="348"/>
      <c r="I37" s="428"/>
      <c r="J37" s="429"/>
      <c r="K37" s="429"/>
      <c r="L37" s="430"/>
      <c r="M37" s="431"/>
    </row>
    <row r="38" spans="1:13" ht="12.75" customHeight="1">
      <c r="A38" s="432"/>
      <c r="B38" s="445"/>
      <c r="H38" s="443"/>
      <c r="I38" s="444"/>
      <c r="J38" s="444"/>
      <c r="K38" s="444"/>
      <c r="L38" s="444"/>
      <c r="M38" s="444"/>
    </row>
    <row r="39" spans="1:13" ht="13.15">
      <c r="A39" s="435" t="s">
        <v>75</v>
      </c>
      <c r="B39" s="433" t="s">
        <v>2183</v>
      </c>
      <c r="C39" s="134"/>
      <c r="D39" s="134"/>
      <c r="E39" s="140"/>
      <c r="F39" s="434"/>
      <c r="H39" s="443"/>
      <c r="I39" s="444"/>
      <c r="J39" s="444"/>
      <c r="K39" s="444"/>
      <c r="L39" s="444"/>
      <c r="M39" s="444"/>
    </row>
    <row r="40" spans="1:13" ht="13.15">
      <c r="A40" s="432"/>
      <c r="B40" s="433" t="s">
        <v>1319</v>
      </c>
      <c r="C40" s="134"/>
      <c r="D40" s="134"/>
      <c r="E40" s="140"/>
      <c r="F40" s="434"/>
      <c r="H40" s="443"/>
      <c r="I40" s="444"/>
      <c r="J40" s="444"/>
      <c r="K40" s="444"/>
      <c r="L40" s="444"/>
      <c r="M40" s="444"/>
    </row>
    <row r="41" spans="1:13" ht="13.15">
      <c r="A41" s="432"/>
      <c r="B41" s="433" t="s">
        <v>2179</v>
      </c>
      <c r="C41" s="134"/>
      <c r="D41" s="134"/>
      <c r="E41" s="140"/>
      <c r="F41" s="434"/>
      <c r="H41" s="443"/>
      <c r="I41" s="444"/>
      <c r="J41" s="444"/>
      <c r="K41" s="444"/>
      <c r="L41" s="444"/>
      <c r="M41" s="444"/>
    </row>
    <row r="42" spans="1:13" ht="13.15">
      <c r="A42" s="432"/>
      <c r="B42" s="433" t="s">
        <v>2175</v>
      </c>
      <c r="C42" s="134"/>
      <c r="D42" s="134"/>
      <c r="E42" s="140"/>
      <c r="F42" s="434"/>
      <c r="H42" s="443"/>
      <c r="I42" s="444"/>
      <c r="J42" s="444"/>
      <c r="K42" s="444"/>
      <c r="L42" s="444"/>
      <c r="M42" s="444"/>
    </row>
    <row r="43" spans="1:13" ht="13.15">
      <c r="A43" s="432"/>
      <c r="B43" s="433" t="s">
        <v>1321</v>
      </c>
      <c r="C43" s="134"/>
      <c r="D43" s="134"/>
      <c r="E43" s="140"/>
      <c r="F43" s="434"/>
      <c r="H43" s="443"/>
      <c r="I43" s="444"/>
      <c r="J43" s="444"/>
      <c r="K43" s="444"/>
      <c r="L43" s="444"/>
      <c r="M43" s="444"/>
    </row>
    <row r="44" spans="1:13" ht="13.15">
      <c r="A44" s="432"/>
      <c r="B44" s="433" t="s">
        <v>1322</v>
      </c>
      <c r="C44" s="134"/>
      <c r="D44" s="134"/>
      <c r="E44" s="140"/>
      <c r="F44" s="434"/>
      <c r="H44" s="443"/>
      <c r="I44" s="444"/>
      <c r="J44" s="444"/>
      <c r="K44" s="444"/>
      <c r="L44" s="444"/>
      <c r="M44" s="444"/>
    </row>
    <row r="45" spans="1:13" ht="13.15">
      <c r="A45" s="432"/>
      <c r="B45" s="433" t="s">
        <v>1326</v>
      </c>
      <c r="C45" s="134"/>
      <c r="D45" s="134"/>
      <c r="E45" s="140"/>
      <c r="F45" s="434"/>
      <c r="H45" s="443"/>
      <c r="I45" s="444"/>
      <c r="J45" s="444"/>
      <c r="K45" s="444"/>
      <c r="L45" s="444"/>
      <c r="M45" s="444"/>
    </row>
    <row r="46" spans="1:13" ht="13.15">
      <c r="A46" s="432"/>
      <c r="B46" s="433" t="s">
        <v>2180</v>
      </c>
      <c r="C46" s="134"/>
      <c r="D46" s="134"/>
      <c r="E46" s="140"/>
      <c r="F46" s="434"/>
      <c r="H46" s="443"/>
      <c r="I46" s="444"/>
      <c r="J46" s="444"/>
      <c r="K46" s="444"/>
      <c r="L46" s="444"/>
      <c r="M46" s="444"/>
    </row>
    <row r="47" spans="1:13" ht="13.15">
      <c r="A47" s="432"/>
      <c r="B47" s="433" t="s">
        <v>2177</v>
      </c>
      <c r="C47" s="134"/>
      <c r="D47" s="134"/>
      <c r="E47" s="140"/>
      <c r="F47" s="434"/>
      <c r="H47" s="443"/>
      <c r="I47" s="444"/>
      <c r="J47" s="444"/>
      <c r="K47" s="444"/>
      <c r="L47" s="444"/>
      <c r="M47" s="444"/>
    </row>
    <row r="48" spans="1:13" ht="13.15">
      <c r="A48" s="432"/>
      <c r="B48" s="433" t="s">
        <v>1323</v>
      </c>
      <c r="C48" s="134"/>
      <c r="D48" s="134"/>
      <c r="E48" s="140"/>
      <c r="F48" s="434"/>
      <c r="H48" s="443"/>
      <c r="I48" s="444"/>
      <c r="J48" s="444"/>
      <c r="K48" s="444"/>
      <c r="L48" s="444"/>
      <c r="M48" s="444"/>
    </row>
    <row r="49" spans="1:13" ht="13.15">
      <c r="A49" s="432"/>
      <c r="B49" s="433" t="s">
        <v>1324</v>
      </c>
      <c r="C49" s="134"/>
      <c r="D49" s="134"/>
      <c r="E49" s="140"/>
      <c r="F49" s="434"/>
      <c r="H49" s="443"/>
      <c r="I49" s="444"/>
      <c r="J49" s="444"/>
      <c r="K49" s="444"/>
      <c r="L49" s="444"/>
      <c r="M49" s="444"/>
    </row>
    <row r="50" spans="1:13" ht="13.15">
      <c r="A50" s="432"/>
      <c r="B50" s="433" t="s">
        <v>1327</v>
      </c>
      <c r="C50" s="134"/>
      <c r="D50" s="134"/>
      <c r="E50" s="140"/>
      <c r="F50" s="434"/>
      <c r="H50" s="443"/>
      <c r="I50" s="444"/>
      <c r="J50" s="444"/>
      <c r="K50" s="444"/>
      <c r="L50" s="444"/>
      <c r="M50" s="444"/>
    </row>
    <row r="51" spans="1:13" ht="13.15">
      <c r="A51" s="432"/>
      <c r="B51" s="433" t="s">
        <v>2182</v>
      </c>
      <c r="C51" s="134"/>
      <c r="D51" s="134"/>
      <c r="E51" s="140"/>
      <c r="F51" s="434"/>
      <c r="H51" s="443"/>
      <c r="I51" s="444"/>
      <c r="J51" s="444"/>
      <c r="K51" s="444"/>
      <c r="L51" s="444"/>
      <c r="M51" s="444"/>
    </row>
    <row r="52" spans="1:13" ht="16.5" customHeight="1">
      <c r="A52" s="432"/>
      <c r="B52" s="445"/>
      <c r="C52" s="134" t="s">
        <v>2</v>
      </c>
      <c r="D52" s="134">
        <v>1</v>
      </c>
      <c r="E52" s="281"/>
      <c r="F52" s="434">
        <f t="shared" ref="F52" si="1">D52*E52</f>
        <v>0</v>
      </c>
      <c r="H52" s="443"/>
      <c r="I52" s="444"/>
      <c r="J52" s="444"/>
      <c r="K52" s="444"/>
      <c r="L52" s="444"/>
      <c r="M52" s="444"/>
    </row>
    <row r="53" spans="1:13" ht="13.15">
      <c r="A53" s="432"/>
      <c r="B53" s="433"/>
      <c r="C53" s="134"/>
      <c r="D53" s="134"/>
      <c r="E53" s="140"/>
      <c r="F53" s="434"/>
      <c r="H53" s="443"/>
      <c r="I53" s="444"/>
      <c r="J53" s="444"/>
      <c r="K53" s="444"/>
      <c r="L53" s="444"/>
      <c r="M53" s="444"/>
    </row>
    <row r="54" spans="1:13" ht="13.15">
      <c r="A54" s="432"/>
      <c r="B54" s="195" t="s">
        <v>1328</v>
      </c>
      <c r="C54" s="180"/>
      <c r="D54" s="180"/>
      <c r="E54" s="441"/>
      <c r="F54" s="440"/>
      <c r="H54" s="443"/>
      <c r="I54" s="444"/>
      <c r="J54" s="444"/>
      <c r="K54" s="444"/>
      <c r="L54" s="444"/>
      <c r="M54" s="444"/>
    </row>
    <row r="55" spans="1:13" ht="13.15">
      <c r="A55" s="432"/>
      <c r="B55" s="169"/>
      <c r="C55" s="180"/>
      <c r="D55" s="180"/>
      <c r="E55" s="441"/>
      <c r="F55" s="440"/>
      <c r="H55" s="443"/>
      <c r="I55" s="444"/>
      <c r="K55" s="444"/>
      <c r="L55" s="444"/>
      <c r="M55" s="444"/>
    </row>
    <row r="56" spans="1:13" customFormat="1" ht="89.25">
      <c r="A56" s="432"/>
      <c r="B56" s="433" t="s">
        <v>2184</v>
      </c>
      <c r="C56" s="180"/>
      <c r="D56" s="180"/>
      <c r="E56" s="441"/>
      <c r="F56" s="440"/>
    </row>
    <row r="57" spans="1:13" customFormat="1" ht="13.15">
      <c r="A57" s="435" t="s">
        <v>131</v>
      </c>
      <c r="B57" s="433" t="s">
        <v>1329</v>
      </c>
      <c r="C57" s="180"/>
      <c r="D57" s="180"/>
      <c r="E57" s="441"/>
      <c r="F57" s="440"/>
    </row>
    <row r="58" spans="1:13" customFormat="1" ht="13.15">
      <c r="A58" s="432"/>
      <c r="B58" s="433" t="s">
        <v>1330</v>
      </c>
      <c r="C58" s="180"/>
      <c r="D58" s="180"/>
      <c r="E58" s="441"/>
      <c r="F58" s="440"/>
    </row>
    <row r="59" spans="1:13" customFormat="1" ht="13.15">
      <c r="A59" s="432"/>
      <c r="B59" s="433" t="s">
        <v>2187</v>
      </c>
      <c r="C59" s="180"/>
      <c r="D59" s="180"/>
      <c r="E59" s="441"/>
      <c r="F59" s="440"/>
    </row>
    <row r="60" spans="1:13" customFormat="1" ht="13.15">
      <c r="A60" s="432"/>
      <c r="B60" s="433" t="s">
        <v>2188</v>
      </c>
      <c r="C60" s="180"/>
      <c r="D60" s="180"/>
      <c r="E60" s="441"/>
      <c r="F60" s="440"/>
    </row>
    <row r="61" spans="1:13" customFormat="1" ht="13.15">
      <c r="A61" s="432"/>
      <c r="B61" s="433"/>
      <c r="C61" s="134" t="s">
        <v>2</v>
      </c>
      <c r="D61" s="134">
        <v>8</v>
      </c>
      <c r="E61" s="281"/>
      <c r="F61" s="434">
        <f t="shared" ref="F61" si="2">D61*E61</f>
        <v>0</v>
      </c>
    </row>
    <row r="62" spans="1:13" customFormat="1" ht="13.15">
      <c r="A62" s="432"/>
      <c r="B62" s="433"/>
      <c r="C62" s="180"/>
      <c r="D62" s="180"/>
      <c r="E62" s="441"/>
      <c r="F62" s="440"/>
    </row>
    <row r="63" spans="1:13" ht="12.75" customHeight="1">
      <c r="A63" s="435" t="s">
        <v>132</v>
      </c>
      <c r="B63" s="433" t="s">
        <v>1329</v>
      </c>
      <c r="C63" s="134"/>
      <c r="D63" s="134"/>
      <c r="E63" s="140"/>
      <c r="F63" s="434"/>
    </row>
    <row r="64" spans="1:13" ht="12.75" customHeight="1">
      <c r="A64" s="432"/>
      <c r="B64" s="433" t="s">
        <v>1330</v>
      </c>
      <c r="C64" s="134"/>
      <c r="D64" s="134"/>
      <c r="E64" s="140"/>
      <c r="F64" s="434"/>
    </row>
    <row r="65" spans="1:6" ht="12.75" customHeight="1">
      <c r="A65" s="432"/>
      <c r="B65" s="433" t="s">
        <v>2189</v>
      </c>
      <c r="C65" s="134"/>
      <c r="D65" s="134"/>
      <c r="E65" s="140"/>
      <c r="F65" s="434"/>
    </row>
    <row r="66" spans="1:6" ht="12.75" customHeight="1">
      <c r="A66" s="432"/>
      <c r="B66" s="433" t="s">
        <v>2190</v>
      </c>
      <c r="C66" s="134"/>
      <c r="D66" s="134"/>
      <c r="E66" s="140"/>
      <c r="F66" s="434"/>
    </row>
    <row r="67" spans="1:6" ht="12.75" customHeight="1">
      <c r="A67" s="432"/>
      <c r="B67" s="433"/>
      <c r="C67" s="134" t="s">
        <v>2</v>
      </c>
      <c r="D67" s="134">
        <v>5</v>
      </c>
      <c r="E67" s="281"/>
      <c r="F67" s="434">
        <f t="shared" ref="F67" si="3">D67*E67</f>
        <v>0</v>
      </c>
    </row>
    <row r="68" spans="1:6" ht="12.75" customHeight="1">
      <c r="A68" s="432"/>
      <c r="B68" s="433"/>
      <c r="C68" s="134"/>
      <c r="D68" s="134"/>
      <c r="E68" s="140"/>
      <c r="F68" s="434"/>
    </row>
    <row r="69" spans="1:6" ht="12.75" customHeight="1">
      <c r="A69" s="435" t="s">
        <v>133</v>
      </c>
      <c r="B69" s="433" t="s">
        <v>1329</v>
      </c>
      <c r="C69" s="134"/>
      <c r="D69" s="134"/>
      <c r="E69" s="140"/>
      <c r="F69" s="434"/>
    </row>
    <row r="70" spans="1:6" ht="12.75" customHeight="1">
      <c r="A70" s="432"/>
      <c r="B70" s="433" t="s">
        <v>1330</v>
      </c>
      <c r="C70" s="134"/>
      <c r="D70" s="134"/>
      <c r="E70" s="140"/>
      <c r="F70" s="434"/>
    </row>
    <row r="71" spans="1:6" ht="12.75" customHeight="1">
      <c r="A71" s="432"/>
      <c r="B71" s="433" t="s">
        <v>2191</v>
      </c>
      <c r="C71" s="134"/>
      <c r="D71" s="134"/>
      <c r="E71" s="140"/>
      <c r="F71" s="434"/>
    </row>
    <row r="72" spans="1:6" ht="12.75" customHeight="1">
      <c r="A72" s="432"/>
      <c r="B72" s="433" t="s">
        <v>2192</v>
      </c>
      <c r="C72" s="134"/>
      <c r="D72" s="134"/>
      <c r="E72" s="140"/>
      <c r="F72" s="434"/>
    </row>
    <row r="73" spans="1:6" ht="12.75" customHeight="1">
      <c r="A73" s="432"/>
      <c r="B73" s="433"/>
      <c r="C73" s="134" t="s">
        <v>2</v>
      </c>
      <c r="D73" s="134">
        <v>1</v>
      </c>
      <c r="E73" s="281"/>
      <c r="F73" s="434">
        <f t="shared" ref="F73" si="4">D73*E73</f>
        <v>0</v>
      </c>
    </row>
    <row r="74" spans="1:6" ht="51">
      <c r="A74" s="432"/>
      <c r="B74" s="433" t="s">
        <v>2193</v>
      </c>
      <c r="C74" s="134"/>
      <c r="D74" s="134"/>
      <c r="E74" s="140"/>
      <c r="F74" s="434"/>
    </row>
    <row r="75" spans="1:6" ht="13.15">
      <c r="A75" s="432"/>
      <c r="B75" s="433"/>
      <c r="C75" s="134"/>
      <c r="D75" s="134"/>
      <c r="E75" s="140"/>
      <c r="F75" s="434"/>
    </row>
    <row r="76" spans="1:6" ht="12.75" customHeight="1">
      <c r="A76" s="435" t="s">
        <v>134</v>
      </c>
      <c r="B76" s="433" t="s">
        <v>1329</v>
      </c>
      <c r="C76" s="134"/>
      <c r="D76" s="134"/>
      <c r="E76" s="140"/>
      <c r="F76" s="434"/>
    </row>
    <row r="77" spans="1:6" ht="12.75" customHeight="1">
      <c r="A77" s="432"/>
      <c r="B77" s="433" t="s">
        <v>1331</v>
      </c>
      <c r="C77" s="134"/>
      <c r="D77" s="134"/>
      <c r="E77" s="140"/>
      <c r="F77" s="434"/>
    </row>
    <row r="78" spans="1:6" ht="12.75" customHeight="1">
      <c r="A78" s="432"/>
      <c r="B78" s="433" t="s">
        <v>1332</v>
      </c>
      <c r="C78" s="134"/>
      <c r="D78" s="134"/>
      <c r="E78" s="140"/>
      <c r="F78" s="434"/>
    </row>
    <row r="79" spans="1:6" ht="12.75" customHeight="1">
      <c r="A79" s="432"/>
      <c r="B79" s="433" t="s">
        <v>1333</v>
      </c>
      <c r="C79" s="134"/>
      <c r="D79" s="134"/>
      <c r="E79" s="140"/>
      <c r="F79" s="434"/>
    </row>
    <row r="80" spans="1:6" ht="12.75" customHeight="1">
      <c r="A80" s="432"/>
      <c r="B80" s="433" t="s">
        <v>2198</v>
      </c>
      <c r="C80" s="134" t="s">
        <v>2</v>
      </c>
      <c r="D80" s="134">
        <v>3</v>
      </c>
      <c r="E80" s="281"/>
      <c r="F80" s="434">
        <f t="shared" ref="F80" si="5">D80*E80</f>
        <v>0</v>
      </c>
    </row>
    <row r="81" spans="1:6" ht="12.75" customHeight="1">
      <c r="A81" s="432"/>
      <c r="B81" s="433"/>
      <c r="C81" s="134"/>
      <c r="D81" s="134"/>
      <c r="E81" s="140"/>
      <c r="F81" s="434"/>
    </row>
    <row r="82" spans="1:6" ht="63.75">
      <c r="A82" s="432"/>
      <c r="B82" s="433" t="s">
        <v>2194</v>
      </c>
      <c r="C82" s="134"/>
      <c r="D82" s="134"/>
      <c r="E82" s="140"/>
      <c r="F82" s="434"/>
    </row>
    <row r="83" spans="1:6" ht="12.75" customHeight="1">
      <c r="A83" s="432"/>
      <c r="B83" s="445"/>
      <c r="C83" s="134"/>
      <c r="D83" s="134"/>
      <c r="E83" s="140"/>
      <c r="F83" s="434"/>
    </row>
    <row r="84" spans="1:6" ht="12.75" customHeight="1">
      <c r="A84" s="435" t="s">
        <v>135</v>
      </c>
      <c r="B84" s="433" t="s">
        <v>1329</v>
      </c>
      <c r="C84" s="134"/>
      <c r="D84" s="134"/>
      <c r="E84" s="140"/>
      <c r="F84" s="434"/>
    </row>
    <row r="85" spans="1:6" ht="12.75" customHeight="1">
      <c r="A85" s="432"/>
      <c r="B85" s="433" t="s">
        <v>1335</v>
      </c>
      <c r="C85" s="134"/>
      <c r="D85" s="134"/>
      <c r="E85" s="140"/>
      <c r="F85" s="434"/>
    </row>
    <row r="86" spans="1:6" ht="12.75" customHeight="1">
      <c r="A86" s="432"/>
      <c r="B86" s="433" t="s">
        <v>2195</v>
      </c>
      <c r="C86" s="134"/>
      <c r="D86" s="134"/>
      <c r="E86" s="140"/>
      <c r="F86" s="434"/>
    </row>
    <row r="87" spans="1:6" ht="12.75" customHeight="1">
      <c r="A87" s="432"/>
      <c r="B87" s="433" t="s">
        <v>2188</v>
      </c>
      <c r="C87" s="134"/>
      <c r="D87" s="134"/>
      <c r="E87" s="140"/>
      <c r="F87" s="434"/>
    </row>
    <row r="88" spans="1:6" ht="12.75" customHeight="1">
      <c r="A88" s="432"/>
      <c r="B88" s="433"/>
      <c r="C88" s="134" t="s">
        <v>2</v>
      </c>
      <c r="D88" s="134">
        <v>1</v>
      </c>
      <c r="E88" s="281"/>
      <c r="F88" s="434">
        <f t="shared" ref="F88" si="6">D88*E88</f>
        <v>0</v>
      </c>
    </row>
    <row r="89" spans="1:6">
      <c r="B89" s="443"/>
      <c r="C89" s="134"/>
      <c r="D89" s="134"/>
      <c r="E89" s="140"/>
      <c r="F89" s="434"/>
    </row>
    <row r="90" spans="1:6" ht="12.75" customHeight="1">
      <c r="A90" s="435" t="s">
        <v>136</v>
      </c>
      <c r="B90" s="433" t="s">
        <v>1329</v>
      </c>
      <c r="C90" s="134"/>
      <c r="D90" s="134"/>
      <c r="E90" s="140"/>
      <c r="F90" s="434"/>
    </row>
    <row r="91" spans="1:6" ht="12.75" customHeight="1">
      <c r="A91" s="432"/>
      <c r="B91" s="433" t="s">
        <v>1335</v>
      </c>
      <c r="C91" s="134"/>
      <c r="D91" s="134"/>
      <c r="E91" s="140"/>
      <c r="F91" s="434"/>
    </row>
    <row r="92" spans="1:6" ht="12.75" customHeight="1">
      <c r="A92" s="432"/>
      <c r="B92" s="433" t="s">
        <v>2196</v>
      </c>
      <c r="C92" s="134"/>
      <c r="D92" s="134"/>
      <c r="E92" s="140"/>
      <c r="F92" s="434"/>
    </row>
    <row r="93" spans="1:6" ht="12.75" customHeight="1">
      <c r="A93" s="432"/>
      <c r="B93" s="433" t="s">
        <v>2197</v>
      </c>
      <c r="C93" s="134"/>
      <c r="D93" s="134"/>
      <c r="E93" s="140"/>
      <c r="F93" s="434"/>
    </row>
    <row r="94" spans="1:6" ht="12.75" customHeight="1">
      <c r="A94" s="432"/>
      <c r="B94" s="433"/>
      <c r="C94" s="134" t="s">
        <v>2</v>
      </c>
      <c r="D94" s="134">
        <v>3</v>
      </c>
      <c r="E94" s="281"/>
      <c r="F94" s="434">
        <f t="shared" ref="F94" si="7">D94*E94</f>
        <v>0</v>
      </c>
    </row>
    <row r="95" spans="1:6" ht="12.75" customHeight="1">
      <c r="A95" s="432"/>
      <c r="B95" s="433"/>
      <c r="C95" s="134"/>
      <c r="D95" s="134"/>
      <c r="E95" s="140"/>
      <c r="F95" s="434"/>
    </row>
    <row r="96" spans="1:6" ht="25.5">
      <c r="A96" s="435" t="s">
        <v>137</v>
      </c>
      <c r="B96" s="433" t="s">
        <v>2199</v>
      </c>
      <c r="C96" s="134" t="s">
        <v>2</v>
      </c>
      <c r="D96" s="134">
        <v>21</v>
      </c>
      <c r="E96" s="281"/>
      <c r="F96" s="434">
        <f>D96*E96</f>
        <v>0</v>
      </c>
    </row>
    <row r="97" spans="1:6" ht="13.15">
      <c r="A97" s="432"/>
      <c r="B97" s="433"/>
      <c r="C97" s="134"/>
      <c r="D97" s="134"/>
      <c r="E97" s="140"/>
      <c r="F97" s="434"/>
    </row>
    <row r="98" spans="1:6" ht="51">
      <c r="A98" s="435" t="s">
        <v>138</v>
      </c>
      <c r="B98" s="433" t="s">
        <v>2200</v>
      </c>
      <c r="C98" s="134" t="s">
        <v>2</v>
      </c>
      <c r="D98" s="134">
        <v>3</v>
      </c>
      <c r="E98" s="281"/>
      <c r="F98" s="434">
        <f t="shared" ref="F98" si="8">D98*E98</f>
        <v>0</v>
      </c>
    </row>
    <row r="99" spans="1:6" ht="13.15">
      <c r="A99" s="435"/>
      <c r="B99" s="133"/>
      <c r="C99" s="134"/>
      <c r="D99" s="134"/>
      <c r="E99" s="140"/>
      <c r="F99" s="434"/>
    </row>
    <row r="100" spans="1:6" ht="13.15">
      <c r="A100" s="432"/>
      <c r="C100" s="134"/>
      <c r="D100" s="134"/>
      <c r="E100" s="140"/>
      <c r="F100" s="434"/>
    </row>
    <row r="101" spans="1:6" ht="52.5" customHeight="1">
      <c r="A101" s="435" t="s">
        <v>139</v>
      </c>
      <c r="B101" s="433" t="s">
        <v>2201</v>
      </c>
      <c r="C101" s="134"/>
      <c r="D101" s="134"/>
      <c r="E101" s="140"/>
      <c r="F101" s="434"/>
    </row>
    <row r="102" spans="1:6" ht="77.25" customHeight="1">
      <c r="A102" s="432"/>
      <c r="B102" s="433" t="s">
        <v>1337</v>
      </c>
      <c r="C102" s="134"/>
      <c r="D102" s="134"/>
      <c r="E102" s="140"/>
      <c r="F102" s="434"/>
    </row>
    <row r="103" spans="1:6" ht="51">
      <c r="A103" s="432"/>
      <c r="B103" s="433" t="s">
        <v>1338</v>
      </c>
      <c r="C103" s="134"/>
      <c r="D103" s="134"/>
      <c r="E103" s="140"/>
      <c r="F103" s="434"/>
    </row>
    <row r="104" spans="1:6" ht="40.5" customHeight="1">
      <c r="A104" s="432"/>
      <c r="B104" s="433" t="s">
        <v>1339</v>
      </c>
      <c r="C104" s="134" t="s">
        <v>2</v>
      </c>
      <c r="D104" s="134">
        <v>1</v>
      </c>
      <c r="E104" s="281"/>
      <c r="F104" s="434">
        <f>D104*E104</f>
        <v>0</v>
      </c>
    </row>
    <row r="105" spans="1:6" ht="12.75" customHeight="1">
      <c r="A105" s="432"/>
      <c r="B105" s="445"/>
      <c r="C105" s="134"/>
      <c r="D105" s="134"/>
      <c r="E105" s="140"/>
      <c r="F105" s="434"/>
    </row>
    <row r="106" spans="1:6" ht="12.75" customHeight="1">
      <c r="A106" s="432"/>
      <c r="B106" s="447" t="s">
        <v>1340</v>
      </c>
      <c r="C106" s="134"/>
      <c r="D106" s="134"/>
      <c r="E106" s="140"/>
      <c r="F106" s="434"/>
    </row>
    <row r="107" spans="1:6" ht="12.75" customHeight="1">
      <c r="A107" s="432"/>
      <c r="B107" s="445"/>
      <c r="C107" s="134"/>
      <c r="D107" s="134"/>
      <c r="E107" s="140"/>
      <c r="F107" s="434"/>
    </row>
    <row r="108" spans="1:6" ht="38.25">
      <c r="A108" s="435"/>
      <c r="B108" s="433" t="s">
        <v>2202</v>
      </c>
      <c r="C108" s="134"/>
      <c r="D108" s="134"/>
      <c r="E108" s="140"/>
      <c r="F108" s="434"/>
    </row>
    <row r="109" spans="1:6" ht="12.75" customHeight="1">
      <c r="A109" s="432"/>
      <c r="B109" s="433" t="s">
        <v>1341</v>
      </c>
      <c r="C109" s="134"/>
      <c r="D109" s="134"/>
      <c r="E109" s="140"/>
      <c r="F109" s="434"/>
    </row>
    <row r="110" spans="1:6" ht="12.75" customHeight="1">
      <c r="A110" s="432"/>
      <c r="B110" s="445"/>
      <c r="C110" s="134"/>
      <c r="D110" s="134"/>
      <c r="E110" s="140"/>
      <c r="F110" s="434"/>
    </row>
    <row r="111" spans="1:6" ht="13.15">
      <c r="A111" s="435" t="s">
        <v>140</v>
      </c>
      <c r="B111" s="446" t="s">
        <v>2204</v>
      </c>
      <c r="C111" s="134" t="s">
        <v>2</v>
      </c>
      <c r="D111" s="134">
        <v>11</v>
      </c>
      <c r="E111" s="281"/>
      <c r="F111" s="434">
        <f t="shared" ref="F111" si="9">D111*E111</f>
        <v>0</v>
      </c>
    </row>
    <row r="112" spans="1:6" ht="12.75" customHeight="1">
      <c r="A112" s="432"/>
      <c r="B112" s="445"/>
      <c r="C112" s="134"/>
      <c r="D112" s="134"/>
      <c r="E112" s="140"/>
      <c r="F112" s="434"/>
    </row>
    <row r="113" spans="1:6" ht="13.15">
      <c r="A113" s="435" t="s">
        <v>141</v>
      </c>
      <c r="B113" s="446" t="s">
        <v>2203</v>
      </c>
      <c r="C113" s="134" t="s">
        <v>2</v>
      </c>
      <c r="D113" s="134">
        <v>1</v>
      </c>
      <c r="E113" s="281"/>
      <c r="F113" s="434">
        <f t="shared" ref="F113" si="10">D113*E113</f>
        <v>0</v>
      </c>
    </row>
    <row r="114" spans="1:6" ht="12.75" customHeight="1">
      <c r="A114" s="432"/>
      <c r="B114" s="445"/>
      <c r="C114" s="134"/>
      <c r="D114" s="134"/>
      <c r="E114" s="140"/>
      <c r="F114" s="434"/>
    </row>
    <row r="115" spans="1:6" ht="13.15">
      <c r="A115" s="435" t="s">
        <v>142</v>
      </c>
      <c r="B115" s="446" t="s">
        <v>2205</v>
      </c>
      <c r="C115" s="134" t="s">
        <v>2</v>
      </c>
      <c r="D115" s="134">
        <v>1</v>
      </c>
      <c r="E115" s="281"/>
      <c r="F115" s="434">
        <f t="shared" ref="F115" si="11">D115*E115</f>
        <v>0</v>
      </c>
    </row>
    <row r="116" spans="1:6" ht="12.75" customHeight="1">
      <c r="A116" s="432"/>
      <c r="B116" s="445"/>
    </row>
    <row r="117" spans="1:6" ht="13.15">
      <c r="A117" s="435" t="s">
        <v>143</v>
      </c>
      <c r="B117" s="446" t="s">
        <v>2206</v>
      </c>
      <c r="C117" s="134" t="s">
        <v>2</v>
      </c>
      <c r="D117" s="134">
        <v>6</v>
      </c>
      <c r="E117" s="281"/>
      <c r="F117" s="434">
        <f t="shared" ref="F117" si="12">D117*E117</f>
        <v>0</v>
      </c>
    </row>
    <row r="118" spans="1:6" ht="12.75" customHeight="1">
      <c r="A118" s="432"/>
      <c r="B118" s="445"/>
      <c r="C118" s="134"/>
      <c r="D118" s="134"/>
      <c r="E118" s="140"/>
      <c r="F118" s="434"/>
    </row>
    <row r="119" spans="1:6" ht="64.5" customHeight="1">
      <c r="A119" s="435" t="s">
        <v>144</v>
      </c>
      <c r="B119" s="433" t="s">
        <v>2305</v>
      </c>
      <c r="C119" s="134"/>
      <c r="D119" s="134"/>
      <c r="E119" s="140"/>
      <c r="F119" s="434"/>
    </row>
    <row r="120" spans="1:6" ht="12.75" customHeight="1">
      <c r="A120" s="432"/>
      <c r="B120" s="204" t="s">
        <v>1342</v>
      </c>
      <c r="C120" s="134" t="s">
        <v>711</v>
      </c>
      <c r="D120" s="134">
        <v>149</v>
      </c>
      <c r="E120" s="281"/>
      <c r="F120" s="434">
        <f t="shared" ref="F120" si="13">D120*E120</f>
        <v>0</v>
      </c>
    </row>
    <row r="121" spans="1:6" ht="12.75" customHeight="1">
      <c r="A121" s="432"/>
      <c r="B121" s="204" t="s">
        <v>1343</v>
      </c>
      <c r="C121" s="134" t="s">
        <v>711</v>
      </c>
      <c r="D121" s="134">
        <v>85</v>
      </c>
      <c r="E121" s="281"/>
      <c r="F121" s="434">
        <f t="shared" ref="F121:F125" si="14">D121*E121</f>
        <v>0</v>
      </c>
    </row>
    <row r="122" spans="1:6" ht="12.75" customHeight="1">
      <c r="A122" s="432"/>
      <c r="B122" s="204" t="s">
        <v>1344</v>
      </c>
      <c r="C122" s="134" t="s">
        <v>711</v>
      </c>
      <c r="D122" s="134">
        <v>133</v>
      </c>
      <c r="E122" s="281"/>
      <c r="F122" s="434">
        <f t="shared" si="14"/>
        <v>0</v>
      </c>
    </row>
    <row r="123" spans="1:6" ht="12.75" customHeight="1">
      <c r="A123" s="432"/>
      <c r="B123" s="204" t="s">
        <v>1345</v>
      </c>
      <c r="C123" s="134" t="s">
        <v>711</v>
      </c>
      <c r="D123" s="134">
        <v>30</v>
      </c>
      <c r="E123" s="281"/>
      <c r="F123" s="434">
        <f t="shared" si="14"/>
        <v>0</v>
      </c>
    </row>
    <row r="124" spans="1:6" ht="12.75" customHeight="1">
      <c r="A124" s="432"/>
      <c r="B124" s="204" t="s">
        <v>1346</v>
      </c>
      <c r="C124" s="134" t="s">
        <v>711</v>
      </c>
      <c r="D124" s="134">
        <v>30</v>
      </c>
      <c r="E124" s="281"/>
      <c r="F124" s="434">
        <f t="shared" si="14"/>
        <v>0</v>
      </c>
    </row>
    <row r="125" spans="1:6" ht="12.75" customHeight="1">
      <c r="A125" s="432"/>
      <c r="B125" s="204" t="s">
        <v>1347</v>
      </c>
      <c r="C125" s="134" t="s">
        <v>711</v>
      </c>
      <c r="D125" s="134">
        <v>2</v>
      </c>
      <c r="E125" s="281"/>
      <c r="F125" s="434">
        <f t="shared" si="14"/>
        <v>0</v>
      </c>
    </row>
    <row r="126" spans="1:6" ht="12.75" customHeight="1">
      <c r="A126" s="432"/>
      <c r="B126" s="445"/>
      <c r="C126" s="134"/>
      <c r="D126" s="134"/>
      <c r="E126" s="140"/>
      <c r="F126" s="434"/>
    </row>
    <row r="127" spans="1:6" ht="66" customHeight="1">
      <c r="A127" s="435" t="s">
        <v>145</v>
      </c>
      <c r="B127" s="133" t="s">
        <v>2304</v>
      </c>
      <c r="C127" s="134"/>
      <c r="D127" s="134"/>
      <c r="E127" s="140"/>
      <c r="F127" s="434"/>
    </row>
    <row r="128" spans="1:6" ht="12.75" customHeight="1">
      <c r="A128" s="432"/>
      <c r="B128" s="204" t="s">
        <v>1348</v>
      </c>
      <c r="C128" s="134" t="s">
        <v>711</v>
      </c>
      <c r="D128" s="134">
        <v>42</v>
      </c>
      <c r="E128" s="281"/>
      <c r="F128" s="434">
        <f t="shared" ref="F128:F129" si="15">D128*E128</f>
        <v>0</v>
      </c>
    </row>
    <row r="129" spans="1:6" ht="12.75" customHeight="1">
      <c r="A129" s="432"/>
      <c r="B129" s="204" t="s">
        <v>1349</v>
      </c>
      <c r="C129" s="134" t="s">
        <v>711</v>
      </c>
      <c r="D129" s="134">
        <v>4</v>
      </c>
      <c r="E129" s="281"/>
      <c r="F129" s="434">
        <f t="shared" si="15"/>
        <v>0</v>
      </c>
    </row>
    <row r="130" spans="1:6" ht="12.75" customHeight="1">
      <c r="A130" s="432"/>
      <c r="B130" s="204"/>
      <c r="C130" s="134"/>
      <c r="D130" s="134"/>
      <c r="E130" s="140"/>
      <c r="F130" s="434"/>
    </row>
    <row r="131" spans="1:6" ht="66.75" customHeight="1">
      <c r="B131" s="433" t="s">
        <v>1350</v>
      </c>
      <c r="C131" s="134"/>
      <c r="D131" s="134"/>
      <c r="E131" s="140"/>
      <c r="F131" s="434"/>
    </row>
    <row r="132" spans="1:6" ht="12.75" customHeight="1">
      <c r="A132" s="432"/>
      <c r="B132" s="204"/>
      <c r="C132" s="134"/>
      <c r="D132" s="134"/>
      <c r="E132" s="140"/>
      <c r="F132" s="434"/>
    </row>
    <row r="133" spans="1:6" ht="12.75" customHeight="1">
      <c r="A133" s="435" t="s">
        <v>146</v>
      </c>
      <c r="B133" s="204" t="s">
        <v>1351</v>
      </c>
      <c r="C133" s="134" t="s">
        <v>711</v>
      </c>
      <c r="D133" s="134">
        <v>46</v>
      </c>
      <c r="E133" s="281"/>
      <c r="F133" s="434">
        <f t="shared" ref="F133" si="16">D133*E133</f>
        <v>0</v>
      </c>
    </row>
    <row r="134" spans="1:6" ht="12.75" customHeight="1">
      <c r="A134" s="432"/>
      <c r="B134" s="204"/>
      <c r="C134" s="134"/>
      <c r="D134" s="134"/>
      <c r="E134" s="140"/>
      <c r="F134" s="434"/>
    </row>
    <row r="135" spans="1:6" ht="13.15">
      <c r="A135" s="435" t="s">
        <v>147</v>
      </c>
      <c r="B135" s="133" t="s">
        <v>2303</v>
      </c>
      <c r="C135" s="134" t="s">
        <v>24</v>
      </c>
      <c r="D135" s="134">
        <v>20</v>
      </c>
      <c r="E135" s="281"/>
      <c r="F135" s="434">
        <f t="shared" ref="F135" si="17">D135*E135</f>
        <v>0</v>
      </c>
    </row>
    <row r="136" spans="1:6" ht="12.75" customHeight="1">
      <c r="A136" s="432"/>
      <c r="B136" s="204"/>
      <c r="C136" s="134"/>
      <c r="D136" s="134"/>
      <c r="E136" s="140"/>
      <c r="F136" s="434"/>
    </row>
    <row r="137" spans="1:6" ht="54" customHeight="1">
      <c r="A137" s="435" t="s">
        <v>148</v>
      </c>
      <c r="B137" s="433" t="s">
        <v>2207</v>
      </c>
      <c r="C137" s="134" t="s">
        <v>11</v>
      </c>
      <c r="D137" s="134">
        <v>1</v>
      </c>
      <c r="E137" s="281"/>
      <c r="F137" s="434">
        <f t="shared" ref="F137" si="18">D137*E137</f>
        <v>0</v>
      </c>
    </row>
    <row r="138" spans="1:6" ht="13.15">
      <c r="A138" s="432"/>
      <c r="B138" s="204"/>
      <c r="C138" s="134"/>
      <c r="D138" s="134"/>
      <c r="E138" s="140"/>
      <c r="F138" s="434"/>
    </row>
    <row r="139" spans="1:6" ht="76.5">
      <c r="A139" s="435" t="s">
        <v>149</v>
      </c>
      <c r="B139" s="433" t="s">
        <v>1352</v>
      </c>
      <c r="C139" s="134" t="s">
        <v>11</v>
      </c>
      <c r="D139" s="134">
        <v>2</v>
      </c>
      <c r="E139" s="281"/>
      <c r="F139" s="434">
        <f t="shared" ref="F139" si="19">D139*E139</f>
        <v>0</v>
      </c>
    </row>
    <row r="140" spans="1:6" ht="12.75" customHeight="1">
      <c r="A140" s="432"/>
      <c r="B140" s="204"/>
      <c r="C140" s="134"/>
      <c r="D140" s="134"/>
      <c r="E140" s="140"/>
      <c r="F140" s="434"/>
    </row>
    <row r="141" spans="1:6" ht="89.25">
      <c r="A141" s="435"/>
      <c r="B141" s="433" t="s">
        <v>2302</v>
      </c>
      <c r="C141" s="134"/>
      <c r="D141" s="134"/>
      <c r="E141" s="140"/>
      <c r="F141" s="434"/>
    </row>
    <row r="142" spans="1:6" ht="38.25">
      <c r="A142" s="435"/>
      <c r="B142" s="433" t="s">
        <v>1353</v>
      </c>
      <c r="C142" s="134"/>
      <c r="D142" s="134"/>
      <c r="E142" s="140"/>
      <c r="F142" s="434"/>
    </row>
    <row r="143" spans="1:6" ht="63.75">
      <c r="A143" s="435"/>
      <c r="B143" s="433" t="s">
        <v>1354</v>
      </c>
      <c r="C143" s="134"/>
      <c r="D143" s="134"/>
      <c r="E143" s="140"/>
      <c r="F143" s="434"/>
    </row>
    <row r="144" spans="1:6" ht="13.15">
      <c r="A144" s="435"/>
      <c r="B144" s="433"/>
      <c r="C144" s="134"/>
      <c r="D144" s="134"/>
      <c r="E144" s="140"/>
      <c r="F144" s="434"/>
    </row>
    <row r="145" spans="1:6" ht="13.15">
      <c r="A145" s="435" t="s">
        <v>150</v>
      </c>
      <c r="B145" s="433" t="s">
        <v>1319</v>
      </c>
      <c r="C145" s="134"/>
      <c r="D145" s="134"/>
      <c r="E145" s="140"/>
      <c r="F145" s="434"/>
    </row>
    <row r="146" spans="1:6" ht="13.15">
      <c r="A146" s="435"/>
      <c r="B146" s="433" t="s">
        <v>1356</v>
      </c>
      <c r="C146" s="134"/>
      <c r="D146" s="134"/>
      <c r="E146" s="140"/>
      <c r="F146" s="434"/>
    </row>
    <row r="147" spans="1:6" ht="13.15">
      <c r="A147" s="435"/>
      <c r="B147" s="433" t="s">
        <v>2209</v>
      </c>
      <c r="C147" s="134"/>
      <c r="D147" s="134"/>
      <c r="E147" s="140"/>
      <c r="F147" s="434"/>
    </row>
    <row r="148" spans="1:6" ht="13.15">
      <c r="A148" s="435"/>
      <c r="B148" s="433" t="s">
        <v>1357</v>
      </c>
      <c r="C148" s="134"/>
      <c r="D148" s="134"/>
      <c r="E148" s="140"/>
      <c r="F148" s="434"/>
    </row>
    <row r="149" spans="1:6" ht="13.15">
      <c r="A149" s="435"/>
      <c r="B149" s="433" t="s">
        <v>2210</v>
      </c>
      <c r="C149" s="134"/>
      <c r="D149" s="134"/>
      <c r="E149" s="140"/>
      <c r="F149" s="434"/>
    </row>
    <row r="150" spans="1:6" ht="13.15">
      <c r="A150" s="435"/>
      <c r="B150" s="433" t="s">
        <v>2211</v>
      </c>
      <c r="C150" s="134"/>
      <c r="D150" s="134"/>
      <c r="E150" s="140"/>
      <c r="F150" s="434"/>
    </row>
    <row r="151" spans="1:6" ht="13.15">
      <c r="A151" s="435"/>
      <c r="B151" s="433" t="s">
        <v>2212</v>
      </c>
      <c r="C151" s="134" t="s">
        <v>11</v>
      </c>
      <c r="D151" s="134">
        <v>1</v>
      </c>
      <c r="E151" s="281"/>
      <c r="F151" s="434">
        <f t="shared" ref="F151" si="20">D151*E151</f>
        <v>0</v>
      </c>
    </row>
    <row r="152" spans="1:6" ht="13.15">
      <c r="A152" s="435"/>
      <c r="B152" s="433"/>
      <c r="C152" s="134"/>
      <c r="D152" s="134"/>
      <c r="E152" s="140"/>
      <c r="F152" s="434"/>
    </row>
    <row r="153" spans="1:6" ht="105" customHeight="1">
      <c r="A153" s="435"/>
      <c r="B153" s="433" t="s">
        <v>1358</v>
      </c>
      <c r="C153" s="134"/>
      <c r="D153" s="134"/>
      <c r="E153" s="140"/>
      <c r="F153" s="434"/>
    </row>
    <row r="154" spans="1:6" ht="38.25">
      <c r="A154" s="435"/>
      <c r="B154" s="433" t="s">
        <v>1353</v>
      </c>
      <c r="C154" s="134"/>
      <c r="D154" s="134"/>
      <c r="E154" s="140"/>
      <c r="F154" s="434"/>
    </row>
    <row r="155" spans="1:6" ht="89.25">
      <c r="A155" s="435"/>
      <c r="B155" s="433" t="s">
        <v>2213</v>
      </c>
      <c r="C155" s="134"/>
      <c r="D155" s="134"/>
      <c r="E155" s="140"/>
      <c r="F155" s="434"/>
    </row>
    <row r="156" spans="1:6" ht="13.15">
      <c r="A156" s="435"/>
      <c r="B156" s="433"/>
      <c r="C156" s="134"/>
      <c r="D156" s="134"/>
      <c r="E156" s="140"/>
      <c r="F156" s="434"/>
    </row>
    <row r="157" spans="1:6" ht="13.15">
      <c r="A157" s="435" t="s">
        <v>151</v>
      </c>
      <c r="B157" s="433" t="s">
        <v>1355</v>
      </c>
      <c r="C157" s="134"/>
      <c r="D157" s="134"/>
      <c r="E157" s="140"/>
      <c r="F157" s="434"/>
    </row>
    <row r="158" spans="1:6" ht="13.15">
      <c r="A158" s="435"/>
      <c r="B158" s="433" t="s">
        <v>1356</v>
      </c>
      <c r="C158" s="134"/>
      <c r="D158" s="134"/>
      <c r="E158" s="140"/>
      <c r="F158" s="434"/>
    </row>
    <row r="159" spans="1:6" ht="13.15">
      <c r="A159" s="435"/>
      <c r="B159" s="433" t="s">
        <v>2216</v>
      </c>
      <c r="C159" s="134"/>
      <c r="D159" s="134"/>
      <c r="E159" s="140"/>
      <c r="F159" s="434"/>
    </row>
    <row r="160" spans="1:6" ht="13.15">
      <c r="A160" s="435"/>
      <c r="B160" s="433" t="s">
        <v>2210</v>
      </c>
      <c r="C160" s="134"/>
      <c r="D160" s="134"/>
      <c r="E160" s="140"/>
      <c r="F160" s="434"/>
    </row>
    <row r="161" spans="1:6" ht="13.15">
      <c r="A161" s="435"/>
      <c r="B161" s="433" t="s">
        <v>2214</v>
      </c>
      <c r="C161" s="134"/>
      <c r="D161" s="134"/>
      <c r="E161" s="140"/>
      <c r="F161" s="434"/>
    </row>
    <row r="162" spans="1:6" ht="13.15">
      <c r="A162" s="435"/>
      <c r="B162" s="433" t="s">
        <v>2215</v>
      </c>
      <c r="C162" s="134" t="s">
        <v>55</v>
      </c>
      <c r="D162" s="134">
        <v>1</v>
      </c>
      <c r="E162" s="281"/>
      <c r="F162" s="434">
        <f t="shared" ref="F162" si="21">D162*E162</f>
        <v>0</v>
      </c>
    </row>
    <row r="163" spans="1:6" ht="13.15">
      <c r="A163" s="435"/>
      <c r="B163" s="433"/>
      <c r="C163" s="134"/>
      <c r="D163" s="134"/>
      <c r="E163" s="140"/>
      <c r="F163" s="434"/>
    </row>
    <row r="164" spans="1:6" ht="13.15">
      <c r="A164" s="435"/>
      <c r="B164" s="433"/>
      <c r="C164" s="134"/>
      <c r="D164" s="134"/>
      <c r="E164" s="140"/>
      <c r="F164" s="434"/>
    </row>
    <row r="165" spans="1:6" ht="12.75" customHeight="1">
      <c r="A165" s="432"/>
      <c r="B165" s="447" t="s">
        <v>1359</v>
      </c>
      <c r="C165" s="134"/>
      <c r="D165" s="134"/>
      <c r="E165" s="140"/>
      <c r="F165" s="434"/>
    </row>
    <row r="166" spans="1:6" ht="12.75" customHeight="1">
      <c r="A166" s="432"/>
      <c r="B166" s="204"/>
      <c r="C166" s="134"/>
      <c r="D166" s="134"/>
      <c r="E166" s="140"/>
      <c r="F166" s="434"/>
    </row>
    <row r="167" spans="1:6" ht="89.25">
      <c r="A167" s="432"/>
      <c r="B167" s="433" t="s">
        <v>2217</v>
      </c>
      <c r="C167" s="134"/>
      <c r="D167" s="134"/>
      <c r="E167" s="140"/>
      <c r="F167" s="434"/>
    </row>
    <row r="168" spans="1:6" ht="51">
      <c r="A168" s="432"/>
      <c r="B168" s="433" t="s">
        <v>1360</v>
      </c>
      <c r="C168" s="134"/>
      <c r="D168" s="134"/>
      <c r="E168" s="140"/>
      <c r="F168" s="434"/>
    </row>
    <row r="169" spans="1:6" ht="12.75" customHeight="1">
      <c r="A169" s="432"/>
      <c r="B169" s="204"/>
      <c r="C169" s="134"/>
      <c r="D169" s="134"/>
      <c r="E169" s="140"/>
      <c r="F169" s="434"/>
    </row>
    <row r="170" spans="1:6" ht="13.15">
      <c r="A170" s="435" t="s">
        <v>152</v>
      </c>
      <c r="B170" s="433" t="s">
        <v>1362</v>
      </c>
      <c r="C170" s="134"/>
      <c r="D170" s="134"/>
      <c r="E170" s="140"/>
      <c r="F170" s="434"/>
    </row>
    <row r="171" spans="1:6" ht="13.15">
      <c r="A171" s="432"/>
      <c r="B171" s="433" t="s">
        <v>2218</v>
      </c>
      <c r="C171" s="134"/>
      <c r="D171" s="134"/>
      <c r="E171" s="140"/>
      <c r="F171" s="434"/>
    </row>
    <row r="172" spans="1:6" ht="13.15">
      <c r="A172" s="432"/>
      <c r="B172" s="433" t="s">
        <v>1320</v>
      </c>
      <c r="C172" s="134"/>
      <c r="D172" s="134"/>
      <c r="E172" s="140"/>
      <c r="F172" s="434"/>
    </row>
    <row r="173" spans="1:6" ht="13.15">
      <c r="A173" s="432"/>
      <c r="B173" s="433" t="s">
        <v>2219</v>
      </c>
      <c r="C173" s="134"/>
      <c r="D173" s="134"/>
      <c r="E173" s="140"/>
      <c r="F173" s="434"/>
    </row>
    <row r="174" spans="1:6" ht="13.15">
      <c r="A174" s="432"/>
      <c r="B174" s="433" t="s">
        <v>2220</v>
      </c>
      <c r="C174" s="134"/>
      <c r="D174" s="134"/>
      <c r="E174" s="140"/>
      <c r="F174" s="434"/>
    </row>
    <row r="175" spans="1:6" ht="13.15">
      <c r="A175" s="432"/>
      <c r="B175" s="433" t="s">
        <v>1361</v>
      </c>
      <c r="C175" s="134" t="s">
        <v>11</v>
      </c>
      <c r="D175" s="134">
        <v>2</v>
      </c>
      <c r="E175" s="281"/>
      <c r="F175" s="434">
        <f t="shared" ref="F175" si="22">D175*E175</f>
        <v>0</v>
      </c>
    </row>
    <row r="176" spans="1:6" ht="13.15">
      <c r="A176" s="432"/>
      <c r="B176" s="433"/>
      <c r="C176" s="134"/>
      <c r="D176" s="134"/>
      <c r="E176" s="281"/>
      <c r="F176" s="434"/>
    </row>
    <row r="177" spans="1:6" ht="13.15">
      <c r="A177" s="432"/>
      <c r="B177" s="592" t="s">
        <v>2223</v>
      </c>
      <c r="C177" s="134"/>
      <c r="D177" s="134"/>
      <c r="E177" s="140"/>
      <c r="F177" s="434"/>
    </row>
    <row r="178" spans="1:6" ht="89.25">
      <c r="A178" s="432"/>
      <c r="B178" s="433" t="s">
        <v>2222</v>
      </c>
      <c r="C178" s="134"/>
      <c r="D178" s="134"/>
      <c r="E178" s="140"/>
      <c r="F178" s="434"/>
    </row>
    <row r="179" spans="1:6" ht="13.15">
      <c r="A179" s="432"/>
      <c r="B179" s="433"/>
      <c r="C179" s="134"/>
      <c r="D179" s="134"/>
      <c r="E179" s="140"/>
      <c r="F179" s="434"/>
    </row>
    <row r="180" spans="1:6" ht="12.75" customHeight="1">
      <c r="A180" s="435" t="s">
        <v>1363</v>
      </c>
      <c r="B180" s="433" t="s">
        <v>1329</v>
      </c>
      <c r="C180" s="134"/>
      <c r="D180" s="134"/>
      <c r="E180" s="140"/>
      <c r="F180" s="434"/>
    </row>
    <row r="181" spans="1:6" ht="12.75" customHeight="1">
      <c r="A181" s="432"/>
      <c r="B181" s="433" t="s">
        <v>1330</v>
      </c>
      <c r="C181" s="134"/>
      <c r="D181" s="134"/>
      <c r="E181" s="140"/>
      <c r="F181" s="434"/>
    </row>
    <row r="182" spans="1:6" ht="12.75" customHeight="1">
      <c r="A182" s="432"/>
      <c r="B182" s="433" t="s">
        <v>2224</v>
      </c>
      <c r="C182" s="134"/>
      <c r="D182" s="134"/>
      <c r="E182" s="140"/>
      <c r="F182" s="434"/>
    </row>
    <row r="183" spans="1:6" ht="12.75" customHeight="1">
      <c r="A183" s="432"/>
      <c r="B183" s="433" t="s">
        <v>2221</v>
      </c>
      <c r="C183" s="134" t="s">
        <v>11</v>
      </c>
      <c r="D183" s="134">
        <v>4</v>
      </c>
      <c r="E183" s="281"/>
      <c r="F183" s="434">
        <f t="shared" ref="F183" si="23">D183*E183</f>
        <v>0</v>
      </c>
    </row>
    <row r="184" spans="1:6" ht="12.75" customHeight="1">
      <c r="A184" s="432"/>
      <c r="B184" s="433"/>
      <c r="C184" s="134"/>
      <c r="D184" s="134"/>
      <c r="E184" s="140"/>
      <c r="F184" s="434"/>
    </row>
    <row r="185" spans="1:6" ht="12.75" customHeight="1">
      <c r="A185" s="435" t="s">
        <v>1364</v>
      </c>
      <c r="B185" s="433" t="s">
        <v>1329</v>
      </c>
      <c r="C185" s="134"/>
      <c r="D185" s="134"/>
      <c r="E185" s="140"/>
      <c r="F185" s="434"/>
    </row>
    <row r="186" spans="1:6" ht="12.75" customHeight="1">
      <c r="A186" s="432"/>
      <c r="B186" s="433" t="s">
        <v>1330</v>
      </c>
      <c r="C186" s="134"/>
      <c r="D186" s="134"/>
      <c r="E186" s="140"/>
      <c r="F186" s="434"/>
    </row>
    <row r="187" spans="1:6" ht="12.75" customHeight="1">
      <c r="A187" s="432"/>
      <c r="B187" s="433" t="s">
        <v>2225</v>
      </c>
      <c r="C187" s="134" t="s">
        <v>11</v>
      </c>
      <c r="D187" s="134">
        <v>2</v>
      </c>
      <c r="E187" s="281"/>
      <c r="F187" s="434">
        <f t="shared" ref="F187" si="24">D187*E187</f>
        <v>0</v>
      </c>
    </row>
    <row r="188" spans="1:6" ht="12.75" customHeight="1">
      <c r="A188" s="432"/>
      <c r="B188" s="433" t="s">
        <v>2221</v>
      </c>
      <c r="C188" s="134"/>
      <c r="D188" s="134"/>
      <c r="E188" s="140"/>
      <c r="F188" s="434"/>
    </row>
    <row r="189" spans="1:6" ht="12.75" customHeight="1">
      <c r="A189" s="432"/>
      <c r="B189" s="433"/>
      <c r="C189" s="134"/>
      <c r="D189" s="134"/>
      <c r="E189" s="140"/>
      <c r="F189" s="434"/>
    </row>
    <row r="190" spans="1:6" ht="12.75" customHeight="1">
      <c r="A190" s="432"/>
      <c r="B190" s="447" t="s">
        <v>1366</v>
      </c>
      <c r="C190" s="134"/>
      <c r="D190" s="134"/>
      <c r="E190" s="140"/>
      <c r="F190" s="434"/>
    </row>
    <row r="191" spans="1:6" ht="12.75" customHeight="1">
      <c r="A191" s="432"/>
      <c r="B191" s="433" t="s">
        <v>1336</v>
      </c>
      <c r="C191" s="134"/>
      <c r="D191" s="134"/>
      <c r="E191" s="140"/>
      <c r="F191" s="434"/>
    </row>
    <row r="192" spans="1:6" ht="12.75" customHeight="1">
      <c r="A192" s="432"/>
      <c r="B192" s="445"/>
      <c r="C192" s="134"/>
      <c r="D192" s="134"/>
      <c r="E192" s="140"/>
      <c r="F192" s="434"/>
    </row>
    <row r="193" spans="1:6" ht="54" customHeight="1">
      <c r="A193" s="435" t="s">
        <v>1365</v>
      </c>
      <c r="B193" s="433" t="s">
        <v>2226</v>
      </c>
      <c r="C193" s="134" t="s">
        <v>11</v>
      </c>
      <c r="D193" s="134">
        <v>6</v>
      </c>
      <c r="E193" s="281"/>
      <c r="F193" s="434">
        <f t="shared" ref="F193" si="25">D193*E193</f>
        <v>0</v>
      </c>
    </row>
    <row r="194" spans="1:6" ht="13.15">
      <c r="A194" s="432"/>
      <c r="B194" s="433"/>
      <c r="C194" s="134"/>
      <c r="D194" s="134"/>
      <c r="E194" s="140"/>
      <c r="F194" s="434"/>
    </row>
    <row r="195" spans="1:6" ht="12.75" customHeight="1">
      <c r="A195" s="435" t="s">
        <v>1367</v>
      </c>
      <c r="B195" s="204" t="s">
        <v>1368</v>
      </c>
      <c r="C195" s="134"/>
      <c r="D195" s="134"/>
      <c r="E195" s="140"/>
      <c r="F195" s="434"/>
    </row>
    <row r="196" spans="1:6" ht="12.75" customHeight="1">
      <c r="A196" s="432"/>
      <c r="B196" s="433" t="s">
        <v>1369</v>
      </c>
      <c r="C196" s="134"/>
      <c r="D196" s="134"/>
      <c r="E196" s="140"/>
      <c r="F196" s="434"/>
    </row>
    <row r="197" spans="1:6" ht="12.75" customHeight="1">
      <c r="A197" s="432"/>
      <c r="B197" s="433" t="s">
        <v>1370</v>
      </c>
      <c r="C197" s="134"/>
      <c r="D197" s="134"/>
      <c r="E197" s="140"/>
      <c r="F197" s="434"/>
    </row>
    <row r="198" spans="1:6" ht="25.5">
      <c r="A198" s="432"/>
      <c r="B198" s="433" t="s">
        <v>1371</v>
      </c>
      <c r="C198" s="134" t="s">
        <v>11</v>
      </c>
      <c r="D198" s="134">
        <v>1</v>
      </c>
      <c r="E198" s="281"/>
      <c r="F198" s="434">
        <f t="shared" ref="F198" si="26">D198*E198</f>
        <v>0</v>
      </c>
    </row>
    <row r="199" spans="1:6" ht="12.75" customHeight="1">
      <c r="A199" s="432"/>
      <c r="B199" s="445"/>
      <c r="C199" s="134"/>
      <c r="D199" s="134"/>
      <c r="E199" s="140"/>
      <c r="F199" s="434"/>
    </row>
    <row r="200" spans="1:6" ht="38.25">
      <c r="A200" s="435" t="s">
        <v>1372</v>
      </c>
      <c r="B200" s="139" t="s">
        <v>1373</v>
      </c>
      <c r="C200" s="134"/>
      <c r="D200" s="134"/>
      <c r="E200" s="140"/>
      <c r="F200" s="434"/>
    </row>
    <row r="201" spans="1:6" ht="14.25">
      <c r="A201" s="432"/>
      <c r="B201" s="448" t="s">
        <v>1374</v>
      </c>
      <c r="C201" s="134" t="s">
        <v>711</v>
      </c>
      <c r="D201" s="134">
        <v>250</v>
      </c>
      <c r="E201" s="281"/>
      <c r="F201" s="434">
        <f t="shared" ref="F201:F202" si="27">D201*E201</f>
        <v>0</v>
      </c>
    </row>
    <row r="202" spans="1:6" ht="12.75" customHeight="1">
      <c r="A202" s="432"/>
      <c r="B202" s="448" t="s">
        <v>1375</v>
      </c>
      <c r="C202" s="134" t="s">
        <v>711</v>
      </c>
      <c r="D202" s="134">
        <v>80</v>
      </c>
      <c r="E202" s="281"/>
      <c r="F202" s="434">
        <f t="shared" si="27"/>
        <v>0</v>
      </c>
    </row>
    <row r="203" spans="1:6" ht="12.75" customHeight="1">
      <c r="A203" s="432"/>
      <c r="B203" s="445"/>
      <c r="C203" s="134"/>
      <c r="D203" s="134"/>
      <c r="E203" s="140"/>
      <c r="F203" s="434"/>
    </row>
    <row r="204" spans="1:6" ht="76.5">
      <c r="A204" s="435" t="s">
        <v>1376</v>
      </c>
      <c r="B204" s="449" t="s">
        <v>1377</v>
      </c>
      <c r="C204" s="134"/>
      <c r="D204" s="134"/>
      <c r="E204" s="140"/>
      <c r="F204" s="434"/>
    </row>
    <row r="205" spans="1:6" ht="12.75" customHeight="1">
      <c r="A205" s="432"/>
      <c r="B205" s="445" t="s">
        <v>1378</v>
      </c>
      <c r="C205" s="134" t="s">
        <v>711</v>
      </c>
      <c r="D205" s="134">
        <v>30</v>
      </c>
      <c r="E205" s="281"/>
      <c r="F205" s="434">
        <f t="shared" ref="F205:F206" si="28">D205*E205</f>
        <v>0</v>
      </c>
    </row>
    <row r="206" spans="1:6" ht="12.75" customHeight="1">
      <c r="A206" s="432"/>
      <c r="B206" s="445" t="s">
        <v>1379</v>
      </c>
      <c r="C206" s="134" t="s">
        <v>711</v>
      </c>
      <c r="D206" s="134">
        <v>130</v>
      </c>
      <c r="E206" s="281"/>
      <c r="F206" s="434">
        <f t="shared" si="28"/>
        <v>0</v>
      </c>
    </row>
    <row r="207" spans="1:6" ht="12.75" customHeight="1">
      <c r="A207" s="432"/>
      <c r="B207" s="445"/>
      <c r="C207" s="134"/>
      <c r="D207" s="134"/>
      <c r="E207" s="140"/>
      <c r="F207" s="434"/>
    </row>
    <row r="208" spans="1:6" ht="13.15">
      <c r="A208" s="435" t="s">
        <v>1380</v>
      </c>
      <c r="B208" s="450" t="s">
        <v>1382</v>
      </c>
      <c r="C208" s="134"/>
      <c r="D208" s="134"/>
      <c r="E208" s="140"/>
      <c r="F208" s="434"/>
    </row>
    <row r="209" spans="1:6" ht="12.75" customHeight="1">
      <c r="A209" s="432"/>
      <c r="B209" s="451" t="s">
        <v>1381</v>
      </c>
      <c r="C209" s="134" t="s">
        <v>55</v>
      </c>
      <c r="D209" s="134">
        <v>1</v>
      </c>
      <c r="E209" s="281"/>
      <c r="F209" s="434">
        <f t="shared" ref="F209" si="29">D209*E209</f>
        <v>0</v>
      </c>
    </row>
    <row r="210" spans="1:6" ht="12.75" customHeight="1">
      <c r="A210" s="432"/>
      <c r="B210" s="445"/>
      <c r="C210" s="134"/>
      <c r="D210" s="134"/>
      <c r="E210" s="140"/>
      <c r="F210" s="434"/>
    </row>
    <row r="211" spans="1:6" ht="25.5">
      <c r="A211" s="435" t="s">
        <v>1383</v>
      </c>
      <c r="B211" s="204" t="s">
        <v>1384</v>
      </c>
      <c r="C211" s="134" t="s">
        <v>720</v>
      </c>
      <c r="D211" s="134">
        <v>4</v>
      </c>
      <c r="E211" s="281"/>
      <c r="F211" s="434">
        <f t="shared" ref="F211" si="30">D211*E211</f>
        <v>0</v>
      </c>
    </row>
    <row r="212" spans="1:6" ht="12.75" customHeight="1">
      <c r="A212" s="432"/>
      <c r="B212" s="445"/>
      <c r="C212" s="134"/>
      <c r="D212" s="134"/>
      <c r="E212" s="140"/>
      <c r="F212" s="434"/>
    </row>
    <row r="213" spans="1:6" ht="38.25">
      <c r="A213" s="435" t="s">
        <v>1385</v>
      </c>
      <c r="B213" s="452" t="s">
        <v>2227</v>
      </c>
      <c r="C213" s="134" t="s">
        <v>11</v>
      </c>
      <c r="D213" s="134">
        <v>1</v>
      </c>
      <c r="E213" s="281"/>
      <c r="F213" s="434">
        <f t="shared" ref="F213" si="31">D213*E213</f>
        <v>0</v>
      </c>
    </row>
    <row r="214" spans="1:6" ht="12.75" customHeight="1">
      <c r="A214" s="432"/>
      <c r="B214" s="445"/>
    </row>
    <row r="215" spans="1:6" ht="89.25">
      <c r="A215" s="435" t="s">
        <v>1386</v>
      </c>
      <c r="B215" s="106" t="s">
        <v>1387</v>
      </c>
      <c r="C215" s="134" t="s">
        <v>55</v>
      </c>
      <c r="D215" s="134">
        <v>1</v>
      </c>
      <c r="E215" s="281"/>
      <c r="F215" s="434">
        <f t="shared" ref="F215" si="32">D215*E215</f>
        <v>0</v>
      </c>
    </row>
    <row r="216" spans="1:6" ht="12.75" customHeight="1">
      <c r="A216" s="432"/>
      <c r="B216" s="445"/>
      <c r="C216" s="134"/>
      <c r="D216" s="134"/>
      <c r="E216" s="140"/>
      <c r="F216" s="434"/>
    </row>
    <row r="217" spans="1:6" ht="12.75" customHeight="1">
      <c r="A217" s="435" t="s">
        <v>1388</v>
      </c>
      <c r="B217" s="453" t="s">
        <v>1389</v>
      </c>
      <c r="C217" s="134" t="s">
        <v>55</v>
      </c>
      <c r="D217" s="134">
        <v>1</v>
      </c>
      <c r="E217" s="281"/>
      <c r="F217" s="434">
        <f t="shared" ref="F217" si="33">D217*E217</f>
        <v>0</v>
      </c>
    </row>
    <row r="218" spans="1:6" ht="12.75" customHeight="1">
      <c r="A218" s="432"/>
      <c r="B218" s="445"/>
      <c r="C218" s="134"/>
      <c r="D218" s="134"/>
      <c r="E218" s="140"/>
      <c r="F218" s="434"/>
    </row>
    <row r="219" spans="1:6" ht="102">
      <c r="A219" s="435" t="s">
        <v>1390</v>
      </c>
      <c r="B219" s="106" t="s">
        <v>1391</v>
      </c>
      <c r="C219" s="134" t="s">
        <v>55</v>
      </c>
      <c r="D219" s="134">
        <v>1</v>
      </c>
      <c r="E219" s="281"/>
      <c r="F219" s="434">
        <f t="shared" ref="F219" si="34">D219*E219</f>
        <v>0</v>
      </c>
    </row>
    <row r="220" spans="1:6" ht="12.75" customHeight="1">
      <c r="A220" s="432"/>
      <c r="B220" s="445"/>
      <c r="C220" s="134"/>
      <c r="D220" s="134"/>
      <c r="E220" s="140"/>
      <c r="F220" s="434"/>
    </row>
    <row r="221" spans="1:6" ht="25.5">
      <c r="A221" s="435" t="s">
        <v>1392</v>
      </c>
      <c r="B221" s="106" t="s">
        <v>1393</v>
      </c>
      <c r="C221" s="134" t="s">
        <v>55</v>
      </c>
      <c r="D221" s="134">
        <v>1</v>
      </c>
      <c r="E221" s="281"/>
      <c r="F221" s="434">
        <f t="shared" ref="F221" si="35">D221*E221</f>
        <v>0</v>
      </c>
    </row>
    <row r="222" spans="1:6" ht="12.75" customHeight="1">
      <c r="A222" s="106"/>
      <c r="B222" s="445"/>
      <c r="C222" s="134"/>
      <c r="D222" s="134"/>
      <c r="E222" s="140"/>
      <c r="F222" s="434"/>
    </row>
    <row r="223" spans="1:6" ht="48.75">
      <c r="A223" s="435" t="s">
        <v>1394</v>
      </c>
      <c r="B223" s="106" t="s">
        <v>1395</v>
      </c>
      <c r="C223" s="134" t="s">
        <v>55</v>
      </c>
      <c r="D223" s="134">
        <v>1</v>
      </c>
      <c r="E223" s="281"/>
      <c r="F223" s="434">
        <f t="shared" ref="F223" si="36">D223*E223</f>
        <v>0</v>
      </c>
    </row>
    <row r="224" spans="1:6" ht="12.75" customHeight="1">
      <c r="A224" s="432"/>
      <c r="B224" s="445"/>
      <c r="C224" s="134"/>
      <c r="D224" s="134"/>
      <c r="E224" s="140"/>
      <c r="F224" s="434"/>
    </row>
    <row r="225" spans="1:6" ht="25.5">
      <c r="A225" s="435" t="s">
        <v>1396</v>
      </c>
      <c r="B225" s="106" t="s">
        <v>1397</v>
      </c>
      <c r="C225" s="134" t="s">
        <v>55</v>
      </c>
      <c r="D225" s="134">
        <v>1</v>
      </c>
      <c r="E225" s="281"/>
      <c r="F225" s="434">
        <f t="shared" ref="F225" si="37">D225*E225</f>
        <v>0</v>
      </c>
    </row>
    <row r="226" spans="1:6" ht="12.75" customHeight="1">
      <c r="A226" s="432"/>
      <c r="B226" s="445"/>
      <c r="C226" s="134"/>
      <c r="D226" s="134"/>
      <c r="E226" s="140"/>
      <c r="F226" s="434"/>
    </row>
    <row r="227" spans="1:6" ht="51">
      <c r="A227" s="435" t="s">
        <v>1398</v>
      </c>
      <c r="B227" s="454" t="s">
        <v>1399</v>
      </c>
      <c r="C227" s="134" t="s">
        <v>55</v>
      </c>
      <c r="D227" s="134">
        <v>1</v>
      </c>
      <c r="E227" s="281"/>
      <c r="F227" s="434">
        <f t="shared" ref="F227" si="38">D227*E227</f>
        <v>0</v>
      </c>
    </row>
    <row r="228" spans="1:6" ht="12.75" customHeight="1">
      <c r="A228" s="432"/>
      <c r="B228" s="445"/>
      <c r="C228" s="134"/>
      <c r="D228" s="134"/>
      <c r="E228" s="140"/>
      <c r="F228" s="434"/>
    </row>
    <row r="229" spans="1:6" ht="13.15">
      <c r="A229" s="435" t="s">
        <v>1400</v>
      </c>
      <c r="B229" s="455" t="s">
        <v>1401</v>
      </c>
      <c r="C229" s="134" t="s">
        <v>55</v>
      </c>
      <c r="D229" s="134">
        <v>1</v>
      </c>
      <c r="E229" s="281"/>
      <c r="F229" s="434">
        <f t="shared" ref="F229" si="39">D229*E229</f>
        <v>0</v>
      </c>
    </row>
    <row r="230" spans="1:6" ht="12.75" customHeight="1">
      <c r="A230" s="432"/>
      <c r="B230" s="445"/>
      <c r="C230" s="134"/>
      <c r="D230" s="134"/>
      <c r="E230" s="140"/>
      <c r="F230" s="434"/>
    </row>
    <row r="231" spans="1:6" ht="12.75" customHeight="1">
      <c r="A231" s="311" t="s">
        <v>23</v>
      </c>
      <c r="B231" s="216" t="s">
        <v>1402</v>
      </c>
      <c r="C231" s="219"/>
      <c r="D231" s="313"/>
      <c r="E231" s="313"/>
      <c r="F231" s="314">
        <f>SUM(F37:F229)</f>
        <v>0</v>
      </c>
    </row>
    <row r="232" spans="1:6" ht="12.75" customHeight="1">
      <c r="A232" s="432"/>
      <c r="B232" s="445"/>
      <c r="C232" s="134"/>
      <c r="D232" s="134"/>
      <c r="E232" s="140"/>
      <c r="F232" s="434"/>
    </row>
    <row r="233" spans="1:6" ht="12.75" customHeight="1">
      <c r="A233" s="127" t="s">
        <v>22</v>
      </c>
      <c r="B233" s="128" t="s">
        <v>1403</v>
      </c>
      <c r="C233" s="129"/>
      <c r="D233" s="129"/>
      <c r="E233" s="424"/>
      <c r="F233" s="425"/>
    </row>
    <row r="234" spans="1:6" ht="12.75" customHeight="1">
      <c r="A234" s="432"/>
      <c r="B234" s="445"/>
      <c r="C234" s="134"/>
      <c r="D234" s="134"/>
      <c r="E234" s="140"/>
      <c r="F234" s="434"/>
    </row>
    <row r="235" spans="1:6" ht="54.75" customHeight="1">
      <c r="A235" s="435" t="s">
        <v>76</v>
      </c>
      <c r="B235" s="456" t="s">
        <v>2228</v>
      </c>
      <c r="C235" s="134"/>
      <c r="D235" s="134"/>
      <c r="E235" s="140"/>
      <c r="F235" s="434"/>
    </row>
    <row r="236" spans="1:6" ht="12.75" customHeight="1">
      <c r="A236" s="432"/>
      <c r="B236" s="458" t="s">
        <v>2229</v>
      </c>
      <c r="C236" s="134" t="s">
        <v>55</v>
      </c>
      <c r="D236" s="134">
        <v>1</v>
      </c>
      <c r="E236" s="281"/>
      <c r="F236" s="434">
        <f t="shared" ref="F236" si="40">D236*E236</f>
        <v>0</v>
      </c>
    </row>
    <row r="237" spans="1:6" ht="12.75" customHeight="1">
      <c r="A237" s="432"/>
      <c r="B237" s="445"/>
      <c r="C237" s="134"/>
      <c r="D237" s="134"/>
      <c r="E237" s="140"/>
      <c r="F237" s="434"/>
    </row>
    <row r="238" spans="1:6" ht="92.45" customHeight="1">
      <c r="A238" s="435" t="s">
        <v>77</v>
      </c>
      <c r="B238" s="457" t="s">
        <v>2230</v>
      </c>
      <c r="C238" s="134"/>
      <c r="D238" s="134"/>
      <c r="E238" s="140"/>
      <c r="F238" s="434"/>
    </row>
    <row r="239" spans="1:6" ht="12.75" customHeight="1">
      <c r="A239" s="432"/>
      <c r="B239" s="375" t="s">
        <v>1404</v>
      </c>
      <c r="C239" s="134"/>
      <c r="D239" s="134"/>
      <c r="E239" s="140"/>
      <c r="F239" s="434"/>
    </row>
    <row r="240" spans="1:6" ht="12.75" customHeight="1">
      <c r="A240" s="432"/>
      <c r="B240" s="375" t="s">
        <v>1405</v>
      </c>
      <c r="C240" s="134" t="s">
        <v>55</v>
      </c>
      <c r="D240" s="134">
        <v>1</v>
      </c>
      <c r="E240" s="281"/>
      <c r="F240" s="434">
        <f t="shared" ref="F240" si="41">D240*E240</f>
        <v>0</v>
      </c>
    </row>
    <row r="241" spans="1:7" ht="12.75" customHeight="1">
      <c r="A241" s="432"/>
      <c r="B241" s="375"/>
      <c r="C241" s="134"/>
      <c r="D241" s="134"/>
      <c r="E241" s="140"/>
      <c r="F241" s="434"/>
    </row>
    <row r="242" spans="1:7" ht="102">
      <c r="A242" s="435" t="s">
        <v>78</v>
      </c>
      <c r="B242" s="195" t="s">
        <v>2231</v>
      </c>
      <c r="C242" s="134"/>
      <c r="D242" s="134"/>
      <c r="E242" s="140"/>
      <c r="F242" s="434"/>
    </row>
    <row r="243" spans="1:7" ht="12.75" customHeight="1">
      <c r="A243" s="432"/>
      <c r="B243" s="458"/>
      <c r="C243" s="134"/>
      <c r="D243" s="134"/>
      <c r="E243" s="140"/>
      <c r="F243" s="434"/>
    </row>
    <row r="244" spans="1:7" ht="13.15">
      <c r="A244" s="432"/>
      <c r="B244" s="379" t="s">
        <v>2232</v>
      </c>
      <c r="C244" s="134" t="s">
        <v>55</v>
      </c>
      <c r="D244" s="134">
        <v>1</v>
      </c>
      <c r="E244" s="281"/>
      <c r="F244" s="434">
        <f t="shared" ref="F244" si="42">D244*E244</f>
        <v>0</v>
      </c>
    </row>
    <row r="245" spans="1:7" ht="12.75" customHeight="1">
      <c r="A245" s="432"/>
      <c r="B245" s="445"/>
    </row>
    <row r="246" spans="1:7" ht="63.75">
      <c r="A246" s="435" t="s">
        <v>80</v>
      </c>
      <c r="B246" s="456" t="s">
        <v>2233</v>
      </c>
      <c r="C246" s="134"/>
      <c r="D246" s="134"/>
      <c r="E246" s="140"/>
      <c r="F246" s="434"/>
      <c r="G246"/>
    </row>
    <row r="247" spans="1:7" ht="12.75" customHeight="1">
      <c r="A247" s="432"/>
      <c r="B247" s="458" t="s">
        <v>1334</v>
      </c>
      <c r="C247" s="134"/>
      <c r="D247" s="134"/>
      <c r="E247" s="140"/>
      <c r="F247" s="434"/>
    </row>
    <row r="248" spans="1:7" ht="12.75" customHeight="1">
      <c r="A248" s="432"/>
      <c r="B248" s="459" t="s">
        <v>2234</v>
      </c>
      <c r="C248" s="134" t="s">
        <v>55</v>
      </c>
      <c r="D248" s="134">
        <v>1</v>
      </c>
      <c r="E248" s="281"/>
      <c r="F248" s="434">
        <f t="shared" ref="F248:F249" si="43">D248*E248</f>
        <v>0</v>
      </c>
    </row>
    <row r="249" spans="1:7" ht="12.75" customHeight="1">
      <c r="A249" s="432"/>
      <c r="B249" s="459" t="s">
        <v>2235</v>
      </c>
      <c r="C249" s="134" t="s">
        <v>55</v>
      </c>
      <c r="D249" s="134">
        <v>3</v>
      </c>
      <c r="E249" s="281"/>
      <c r="F249" s="434">
        <f t="shared" si="43"/>
        <v>0</v>
      </c>
    </row>
    <row r="250" spans="1:7" ht="12.75" customHeight="1">
      <c r="A250" s="432"/>
      <c r="B250" s="445"/>
      <c r="C250" s="134"/>
      <c r="D250" s="134"/>
      <c r="E250" s="140"/>
      <c r="F250" s="434"/>
    </row>
    <row r="251" spans="1:7" ht="12.75" customHeight="1">
      <c r="A251" s="432"/>
      <c r="B251" s="445"/>
      <c r="C251" s="134"/>
      <c r="D251" s="134"/>
      <c r="E251" s="140"/>
      <c r="F251" s="434"/>
    </row>
    <row r="252" spans="1:7" ht="12.75" customHeight="1">
      <c r="A252" s="435" t="s">
        <v>81</v>
      </c>
      <c r="B252" s="379" t="s">
        <v>2237</v>
      </c>
      <c r="C252" s="134" t="s">
        <v>11</v>
      </c>
      <c r="D252" s="134">
        <v>1</v>
      </c>
      <c r="E252" s="281"/>
      <c r="F252" s="434">
        <f t="shared" ref="F252" si="44">D252*E252</f>
        <v>0</v>
      </c>
    </row>
    <row r="253" spans="1:7" ht="12.75" customHeight="1">
      <c r="A253" s="432"/>
      <c r="B253" s="445"/>
      <c r="C253" s="134"/>
      <c r="D253" s="134"/>
      <c r="E253" s="140"/>
      <c r="F253" s="434"/>
    </row>
    <row r="254" spans="1:7" ht="12.75" customHeight="1">
      <c r="A254" s="435" t="s">
        <v>82</v>
      </c>
      <c r="B254" s="379" t="s">
        <v>2236</v>
      </c>
      <c r="C254" s="134" t="s">
        <v>11</v>
      </c>
      <c r="D254" s="134">
        <v>1</v>
      </c>
      <c r="E254" s="281"/>
      <c r="F254" s="434">
        <f t="shared" ref="F254" si="45">D254*E254</f>
        <v>0</v>
      </c>
    </row>
    <row r="255" spans="1:7" ht="12.75" customHeight="1">
      <c r="A255" s="435"/>
      <c r="B255" s="375"/>
      <c r="C255" s="134"/>
      <c r="D255" s="134"/>
      <c r="E255" s="140"/>
      <c r="F255" s="434"/>
    </row>
    <row r="256" spans="1:7" ht="12.75" customHeight="1">
      <c r="A256" s="435" t="s">
        <v>83</v>
      </c>
      <c r="B256" s="379" t="s">
        <v>2238</v>
      </c>
      <c r="C256" s="134" t="s">
        <v>11</v>
      </c>
      <c r="D256" s="134">
        <v>1</v>
      </c>
      <c r="E256" s="281"/>
      <c r="F256" s="434">
        <f t="shared" ref="F256" si="46">D256*E256</f>
        <v>0</v>
      </c>
    </row>
    <row r="257" spans="1:6" ht="12.75" customHeight="1">
      <c r="A257" s="435"/>
      <c r="B257" s="379" t="s">
        <v>1406</v>
      </c>
      <c r="C257" s="134"/>
      <c r="D257" s="134"/>
      <c r="E257" s="140"/>
      <c r="F257" s="434"/>
    </row>
    <row r="258" spans="1:6" ht="12.75" customHeight="1">
      <c r="A258" s="435"/>
      <c r="B258" s="375" t="s">
        <v>1407</v>
      </c>
      <c r="C258" s="134"/>
      <c r="D258" s="134"/>
      <c r="E258" s="140"/>
      <c r="F258" s="434"/>
    </row>
    <row r="259" spans="1:6" ht="12.75" customHeight="1">
      <c r="A259" s="435"/>
      <c r="B259" s="375"/>
      <c r="C259" s="134"/>
      <c r="D259" s="134"/>
      <c r="E259" s="140"/>
      <c r="F259" s="434"/>
    </row>
    <row r="260" spans="1:6" ht="102">
      <c r="A260" s="435" t="s">
        <v>84</v>
      </c>
      <c r="B260" s="590" t="s">
        <v>2239</v>
      </c>
      <c r="C260" s="134"/>
      <c r="D260" s="134"/>
      <c r="E260" s="140"/>
      <c r="F260" s="434"/>
    </row>
    <row r="261" spans="1:6" ht="12.75" customHeight="1">
      <c r="A261" s="435"/>
      <c r="B261" s="458" t="s">
        <v>2240</v>
      </c>
      <c r="C261" s="134" t="s">
        <v>11</v>
      </c>
      <c r="D261" s="134">
        <v>2</v>
      </c>
      <c r="E261" s="281"/>
      <c r="F261" s="434">
        <f t="shared" ref="F261" si="47">D261*E261</f>
        <v>0</v>
      </c>
    </row>
    <row r="262" spans="1:6" ht="12.75" customHeight="1">
      <c r="A262" s="435"/>
      <c r="B262" s="379" t="s">
        <v>2241</v>
      </c>
      <c r="C262" s="134"/>
      <c r="D262" s="134"/>
      <c r="E262" s="140"/>
      <c r="F262" s="434"/>
    </row>
    <row r="263" spans="1:6" ht="12.75" customHeight="1">
      <c r="A263" s="435"/>
      <c r="B263" s="375"/>
      <c r="C263" s="134"/>
      <c r="D263" s="134"/>
      <c r="E263" s="140"/>
      <c r="F263" s="434"/>
    </row>
    <row r="264" spans="1:6" ht="102">
      <c r="A264" s="435" t="s">
        <v>153</v>
      </c>
      <c r="B264" s="590" t="s">
        <v>2242</v>
      </c>
      <c r="C264" s="134"/>
      <c r="D264" s="134"/>
      <c r="E264" s="140"/>
      <c r="F264" s="434"/>
    </row>
    <row r="265" spans="1:6" ht="12.75" customHeight="1">
      <c r="A265" s="432"/>
      <c r="B265" s="458" t="s">
        <v>2243</v>
      </c>
      <c r="C265" s="134"/>
      <c r="D265" s="134"/>
      <c r="E265" s="140"/>
      <c r="F265" s="434"/>
    </row>
    <row r="266" spans="1:6" ht="12.75" customHeight="1">
      <c r="A266" s="432"/>
      <c r="B266" s="379" t="s">
        <v>2244</v>
      </c>
      <c r="C266" s="134" t="s">
        <v>11</v>
      </c>
      <c r="D266" s="134">
        <v>1</v>
      </c>
      <c r="E266" s="281"/>
      <c r="F266" s="434">
        <f t="shared" ref="F266" si="48">D266*E266</f>
        <v>0</v>
      </c>
    </row>
    <row r="267" spans="1:6" ht="12.75" customHeight="1">
      <c r="A267" s="432"/>
      <c r="B267" s="375"/>
      <c r="C267" s="134"/>
      <c r="D267" s="134"/>
      <c r="E267" s="140"/>
      <c r="F267" s="434"/>
    </row>
    <row r="268" spans="1:6" ht="89.25">
      <c r="A268" s="435" t="s">
        <v>154</v>
      </c>
      <c r="B268" s="590" t="s">
        <v>2245</v>
      </c>
      <c r="C268" s="134"/>
      <c r="D268" s="134"/>
      <c r="E268" s="140"/>
      <c r="F268" s="434"/>
    </row>
    <row r="269" spans="1:6" ht="12.75" customHeight="1">
      <c r="A269" s="432"/>
      <c r="B269" s="458" t="s">
        <v>1334</v>
      </c>
      <c r="C269" s="134"/>
      <c r="D269" s="134"/>
      <c r="E269" s="140"/>
      <c r="F269" s="434"/>
    </row>
    <row r="270" spans="1:6" ht="12.75" customHeight="1">
      <c r="A270" s="432"/>
      <c r="B270" s="458" t="s">
        <v>2246</v>
      </c>
    </row>
    <row r="271" spans="1:6" ht="12.75" customHeight="1">
      <c r="A271" s="432"/>
      <c r="B271" s="379" t="s">
        <v>2247</v>
      </c>
      <c r="C271" s="134" t="s">
        <v>11</v>
      </c>
      <c r="D271" s="134">
        <v>1</v>
      </c>
      <c r="E271" s="281"/>
      <c r="F271" s="434">
        <f t="shared" ref="F271" si="49">D271*E271</f>
        <v>0</v>
      </c>
    </row>
    <row r="272" spans="1:6" ht="12.75" customHeight="1">
      <c r="A272" s="432"/>
      <c r="B272" s="375"/>
      <c r="C272" s="134"/>
      <c r="D272" s="134"/>
      <c r="E272" s="140"/>
      <c r="F272" s="434"/>
    </row>
    <row r="273" spans="1:7" ht="63.75">
      <c r="A273" s="435" t="s">
        <v>155</v>
      </c>
      <c r="B273" s="340" t="s">
        <v>2248</v>
      </c>
      <c r="C273" s="134"/>
      <c r="D273" s="134"/>
      <c r="E273" s="140"/>
      <c r="F273" s="434"/>
      <c r="G273"/>
    </row>
    <row r="274" spans="1:7" ht="12.75" customHeight="1">
      <c r="A274" s="432"/>
      <c r="B274" s="376" t="s">
        <v>1408</v>
      </c>
      <c r="C274" s="134" t="s">
        <v>711</v>
      </c>
      <c r="D274" s="134">
        <v>16</v>
      </c>
      <c r="E274" s="281"/>
      <c r="F274" s="434">
        <f t="shared" ref="F274" si="50">D274*E274</f>
        <v>0</v>
      </c>
    </row>
    <row r="275" spans="1:7" ht="12.75" customHeight="1">
      <c r="A275" s="432"/>
      <c r="B275" s="376" t="s">
        <v>1409</v>
      </c>
      <c r="C275" s="134" t="s">
        <v>711</v>
      </c>
      <c r="D275" s="134">
        <v>18</v>
      </c>
      <c r="E275" s="281"/>
      <c r="F275" s="434">
        <f t="shared" ref="F275:F278" si="51">D275*E275</f>
        <v>0</v>
      </c>
    </row>
    <row r="276" spans="1:7" ht="12.75" customHeight="1">
      <c r="A276" s="432"/>
      <c r="B276" s="376" t="s">
        <v>1410</v>
      </c>
      <c r="C276" s="134" t="s">
        <v>711</v>
      </c>
      <c r="D276" s="134">
        <v>18</v>
      </c>
      <c r="E276" s="281"/>
      <c r="F276" s="434">
        <f t="shared" si="51"/>
        <v>0</v>
      </c>
    </row>
    <row r="277" spans="1:7" ht="12.75" customHeight="1">
      <c r="A277" s="432"/>
      <c r="B277" s="376" t="s">
        <v>1411</v>
      </c>
      <c r="C277" s="134" t="s">
        <v>711</v>
      </c>
      <c r="D277" s="134">
        <v>12</v>
      </c>
      <c r="E277" s="281"/>
      <c r="F277" s="434">
        <f t="shared" si="51"/>
        <v>0</v>
      </c>
    </row>
    <row r="278" spans="1:7" ht="12.75" customHeight="1">
      <c r="A278" s="432"/>
      <c r="B278" s="376" t="s">
        <v>1412</v>
      </c>
      <c r="C278" s="134" t="s">
        <v>711</v>
      </c>
      <c r="D278" s="134">
        <v>6</v>
      </c>
      <c r="E278" s="281"/>
      <c r="F278" s="434">
        <f t="shared" si="51"/>
        <v>0</v>
      </c>
    </row>
    <row r="279" spans="1:7" ht="12.75" customHeight="1">
      <c r="A279" s="432"/>
      <c r="C279" s="134"/>
      <c r="D279" s="134"/>
      <c r="E279" s="140"/>
      <c r="F279" s="434"/>
    </row>
    <row r="280" spans="1:7" ht="12.75" customHeight="1">
      <c r="A280" s="435" t="s">
        <v>156</v>
      </c>
      <c r="B280" s="460" t="s">
        <v>1413</v>
      </c>
      <c r="C280" s="134" t="s">
        <v>11</v>
      </c>
      <c r="D280" s="134">
        <v>2</v>
      </c>
      <c r="E280" s="281"/>
      <c r="F280" s="434">
        <f t="shared" ref="F280" si="52">D280*E280</f>
        <v>0</v>
      </c>
    </row>
    <row r="281" spans="1:7" ht="12.75" customHeight="1">
      <c r="A281" s="432"/>
      <c r="B281" s="445"/>
      <c r="C281" s="134"/>
      <c r="D281" s="134"/>
      <c r="E281" s="140"/>
      <c r="F281" s="434"/>
    </row>
    <row r="282" spans="1:7" ht="12.75" customHeight="1">
      <c r="A282" s="435" t="s">
        <v>1414</v>
      </c>
      <c r="B282" s="376" t="s">
        <v>1415</v>
      </c>
      <c r="C282" s="134" t="s">
        <v>11</v>
      </c>
      <c r="D282" s="134">
        <v>2</v>
      </c>
      <c r="E282" s="281"/>
      <c r="F282" s="434">
        <f t="shared" ref="F282" si="53">D282*E282</f>
        <v>0</v>
      </c>
    </row>
    <row r="283" spans="1:7" ht="12.75" customHeight="1">
      <c r="A283" s="432"/>
      <c r="B283" s="445"/>
      <c r="C283" s="134"/>
      <c r="D283" s="134"/>
      <c r="E283" s="140"/>
      <c r="F283" s="434"/>
    </row>
    <row r="284" spans="1:7" ht="12.75" customHeight="1">
      <c r="A284" s="435" t="s">
        <v>1416</v>
      </c>
      <c r="B284" s="376" t="s">
        <v>1417</v>
      </c>
      <c r="C284" s="134" t="s">
        <v>11</v>
      </c>
      <c r="D284" s="134">
        <v>4</v>
      </c>
      <c r="E284" s="281"/>
      <c r="F284" s="434">
        <f t="shared" ref="F284" si="54">D284*E284</f>
        <v>0</v>
      </c>
    </row>
    <row r="285" spans="1:7" ht="12.75" customHeight="1">
      <c r="A285" s="432"/>
      <c r="B285" s="445"/>
      <c r="C285" s="134"/>
      <c r="D285" s="134"/>
      <c r="E285" s="140"/>
      <c r="F285" s="434"/>
    </row>
    <row r="286" spans="1:7" ht="66" customHeight="1">
      <c r="A286" s="435" t="s">
        <v>1418</v>
      </c>
      <c r="B286" s="376" t="s">
        <v>1419</v>
      </c>
      <c r="C286" s="134" t="s">
        <v>55</v>
      </c>
      <c r="D286" s="134">
        <v>2</v>
      </c>
      <c r="E286" s="281"/>
      <c r="F286" s="434">
        <f t="shared" ref="F286" si="55">D286*E286</f>
        <v>0</v>
      </c>
    </row>
    <row r="287" spans="1:7" ht="12.75" customHeight="1">
      <c r="A287" s="432"/>
      <c r="B287" s="458"/>
      <c r="C287" s="134"/>
      <c r="D287" s="134"/>
      <c r="E287" s="140"/>
      <c r="F287" s="434"/>
    </row>
    <row r="288" spans="1:7" ht="51">
      <c r="A288" s="435" t="s">
        <v>1420</v>
      </c>
      <c r="B288" s="204" t="s">
        <v>1421</v>
      </c>
      <c r="C288" s="134"/>
      <c r="D288" s="134"/>
      <c r="E288" s="140"/>
      <c r="F288" s="434"/>
    </row>
    <row r="289" spans="1:6" ht="12.75" customHeight="1">
      <c r="A289" s="432"/>
      <c r="B289" s="461" t="s">
        <v>1422</v>
      </c>
      <c r="C289" s="134"/>
      <c r="D289" s="134"/>
      <c r="E289" s="140"/>
      <c r="F289" s="434"/>
    </row>
    <row r="290" spans="1:6" ht="12.75" customHeight="1">
      <c r="A290" s="432"/>
      <c r="B290" s="461" t="s">
        <v>1423</v>
      </c>
      <c r="C290" s="134" t="s">
        <v>55</v>
      </c>
      <c r="D290" s="134">
        <v>1</v>
      </c>
      <c r="E290" s="281"/>
      <c r="F290" s="434">
        <f t="shared" ref="F290" si="56">D290*E290</f>
        <v>0</v>
      </c>
    </row>
    <row r="291" spans="1:6" ht="12.75" customHeight="1">
      <c r="A291" s="432"/>
      <c r="B291" s="458"/>
      <c r="C291" s="134"/>
      <c r="D291" s="134"/>
      <c r="E291" s="140"/>
      <c r="F291" s="434"/>
    </row>
    <row r="292" spans="1:6" ht="63.75">
      <c r="A292" s="435" t="s">
        <v>1424</v>
      </c>
      <c r="B292" s="204" t="s">
        <v>1425</v>
      </c>
      <c r="C292" s="134"/>
      <c r="D292" s="134"/>
      <c r="E292" s="140"/>
      <c r="F292" s="434"/>
    </row>
    <row r="293" spans="1:6" ht="12.75" customHeight="1">
      <c r="A293" s="432"/>
      <c r="B293" s="461" t="s">
        <v>1426</v>
      </c>
      <c r="C293" s="134"/>
      <c r="D293" s="134"/>
      <c r="E293" s="140"/>
      <c r="F293" s="434"/>
    </row>
    <row r="294" spans="1:6" ht="12.75" customHeight="1">
      <c r="A294" s="432"/>
      <c r="B294" s="461" t="s">
        <v>1427</v>
      </c>
      <c r="C294" s="134" t="s">
        <v>55</v>
      </c>
      <c r="D294" s="134">
        <v>1</v>
      </c>
      <c r="E294" s="281"/>
      <c r="F294" s="434">
        <f t="shared" ref="F294" si="57">D294*E294</f>
        <v>0</v>
      </c>
    </row>
    <row r="295" spans="1:6" ht="12.75" customHeight="1">
      <c r="A295" s="432"/>
      <c r="B295" s="461"/>
      <c r="C295" s="134"/>
      <c r="D295" s="134"/>
      <c r="E295" s="140"/>
      <c r="F295" s="434"/>
    </row>
    <row r="296" spans="1:6" ht="12.75" customHeight="1">
      <c r="A296" s="435" t="s">
        <v>1428</v>
      </c>
      <c r="B296" s="445" t="s">
        <v>1429</v>
      </c>
      <c r="C296" s="134"/>
      <c r="D296" s="134"/>
      <c r="E296" s="140"/>
      <c r="F296" s="434"/>
    </row>
    <row r="297" spans="1:6" ht="12.75" customHeight="1">
      <c r="A297" s="432"/>
      <c r="B297" s="108" t="s">
        <v>1430</v>
      </c>
      <c r="C297" s="134" t="s">
        <v>11</v>
      </c>
      <c r="D297" s="134">
        <v>6</v>
      </c>
      <c r="E297" s="281"/>
      <c r="F297" s="434">
        <f t="shared" ref="F297:F298" si="58">D297*E297</f>
        <v>0</v>
      </c>
    </row>
    <row r="298" spans="1:6" ht="12.75" customHeight="1">
      <c r="A298" s="432"/>
      <c r="B298" s="108" t="s">
        <v>1431</v>
      </c>
      <c r="C298" s="134" t="s">
        <v>11</v>
      </c>
      <c r="D298" s="134">
        <v>3</v>
      </c>
      <c r="E298" s="281"/>
      <c r="F298" s="434">
        <f t="shared" si="58"/>
        <v>0</v>
      </c>
    </row>
    <row r="299" spans="1:6" ht="12.75" customHeight="1">
      <c r="A299" s="432"/>
      <c r="B299" s="108"/>
      <c r="C299" s="134"/>
      <c r="D299" s="134"/>
      <c r="E299" s="140"/>
      <c r="F299" s="434"/>
    </row>
    <row r="300" spans="1:6" ht="38.25">
      <c r="A300" s="435" t="s">
        <v>1432</v>
      </c>
      <c r="B300" s="446" t="s">
        <v>1437</v>
      </c>
      <c r="C300" s="134"/>
      <c r="D300" s="134"/>
      <c r="E300" s="140"/>
      <c r="F300" s="434"/>
    </row>
    <row r="301" spans="1:6" ht="12.75" customHeight="1">
      <c r="A301" s="432"/>
      <c r="B301" t="s">
        <v>1433</v>
      </c>
      <c r="C301" s="134" t="s">
        <v>11</v>
      </c>
      <c r="D301" s="134">
        <v>1</v>
      </c>
      <c r="E301" s="281"/>
      <c r="F301" s="434">
        <f t="shared" ref="F301:F302" si="59">D301*E301</f>
        <v>0</v>
      </c>
    </row>
    <row r="302" spans="1:6" ht="12.75" customHeight="1">
      <c r="A302" s="432"/>
      <c r="B302" s="4" t="s">
        <v>1434</v>
      </c>
      <c r="C302" s="134" t="s">
        <v>11</v>
      </c>
      <c r="D302" s="134">
        <v>1</v>
      </c>
      <c r="E302" s="281"/>
      <c r="F302" s="434">
        <f t="shared" si="59"/>
        <v>0</v>
      </c>
    </row>
    <row r="303" spans="1:6" ht="12.75" customHeight="1">
      <c r="A303" s="432"/>
      <c r="B303" s="108"/>
      <c r="C303" s="134"/>
      <c r="D303" s="134"/>
      <c r="E303" s="140"/>
      <c r="F303" s="434"/>
    </row>
    <row r="304" spans="1:6" ht="25.5">
      <c r="A304" s="435" t="s">
        <v>1435</v>
      </c>
      <c r="B304" s="108" t="s">
        <v>1436</v>
      </c>
      <c r="C304" s="134"/>
      <c r="D304" s="134"/>
      <c r="E304" s="140"/>
      <c r="F304" s="434"/>
    </row>
    <row r="305" spans="1:6" ht="12.75" customHeight="1">
      <c r="A305" s="432"/>
      <c r="B305" s="4" t="s">
        <v>1438</v>
      </c>
      <c r="C305" s="134" t="s">
        <v>11</v>
      </c>
      <c r="D305" s="134">
        <v>1</v>
      </c>
      <c r="E305" s="281"/>
      <c r="F305" s="434">
        <f t="shared" ref="F305:F306" si="60">D305*E305</f>
        <v>0</v>
      </c>
    </row>
    <row r="306" spans="1:6" ht="12.75" customHeight="1">
      <c r="A306" s="432"/>
      <c r="B306" s="4" t="s">
        <v>1439</v>
      </c>
      <c r="C306" s="134" t="s">
        <v>11</v>
      </c>
      <c r="D306" s="134">
        <v>1</v>
      </c>
      <c r="E306" s="281"/>
      <c r="F306" s="434">
        <f t="shared" si="60"/>
        <v>0</v>
      </c>
    </row>
    <row r="307" spans="1:6" ht="12.75" customHeight="1">
      <c r="A307" s="432"/>
      <c r="C307" s="134"/>
      <c r="D307" s="134"/>
      <c r="E307" s="140"/>
      <c r="F307" s="434"/>
    </row>
    <row r="308" spans="1:6" ht="12.75" customHeight="1">
      <c r="A308" s="435" t="s">
        <v>1440</v>
      </c>
      <c r="B308" s="108" t="s">
        <v>1441</v>
      </c>
      <c r="C308" s="134"/>
      <c r="D308" s="134"/>
      <c r="E308" s="140"/>
      <c r="F308" s="434"/>
    </row>
    <row r="309" spans="1:6" ht="12.75" customHeight="1">
      <c r="A309" s="432"/>
      <c r="B309" s="108" t="s">
        <v>1442</v>
      </c>
      <c r="C309" s="134" t="s">
        <v>11</v>
      </c>
      <c r="D309" s="134">
        <v>6</v>
      </c>
      <c r="E309" s="281"/>
      <c r="F309" s="434">
        <f t="shared" ref="F309:F310" si="61">D309*E309</f>
        <v>0</v>
      </c>
    </row>
    <row r="310" spans="1:6" ht="12.75" customHeight="1">
      <c r="A310" s="432"/>
      <c r="B310" s="108" t="s">
        <v>1443</v>
      </c>
      <c r="C310" s="134" t="s">
        <v>11</v>
      </c>
      <c r="D310" s="134">
        <v>4</v>
      </c>
      <c r="E310" s="281"/>
      <c r="F310" s="434">
        <f t="shared" si="61"/>
        <v>0</v>
      </c>
    </row>
    <row r="311" spans="1:6" ht="12.75" customHeight="1">
      <c r="A311" s="432"/>
      <c r="B311" s="108" t="s">
        <v>1444</v>
      </c>
      <c r="C311" s="134" t="s">
        <v>11</v>
      </c>
      <c r="D311" s="134">
        <v>5</v>
      </c>
      <c r="E311" s="281"/>
      <c r="F311" s="434">
        <f t="shared" ref="F311" si="62">D311*E311</f>
        <v>0</v>
      </c>
    </row>
    <row r="312" spans="1:6" ht="12.75" customHeight="1">
      <c r="A312" s="432"/>
      <c r="B312" s="108" t="s">
        <v>1445</v>
      </c>
      <c r="C312" s="134" t="s">
        <v>11</v>
      </c>
      <c r="D312" s="134">
        <v>8</v>
      </c>
      <c r="E312" s="281"/>
      <c r="F312" s="434">
        <f t="shared" ref="F312" si="63">D312*E312</f>
        <v>0</v>
      </c>
    </row>
    <row r="313" spans="1:6" ht="12.75" customHeight="1">
      <c r="A313" s="432"/>
      <c r="C313" s="134"/>
      <c r="D313" s="134"/>
      <c r="E313" s="140"/>
      <c r="F313" s="434"/>
    </row>
    <row r="314" spans="1:6" ht="12.75" customHeight="1">
      <c r="A314" s="435" t="s">
        <v>1447</v>
      </c>
      <c r="B314" s="108" t="s">
        <v>1446</v>
      </c>
    </row>
    <row r="315" spans="1:6" ht="12.75" customHeight="1">
      <c r="A315" s="432"/>
      <c r="B315" s="108" t="s">
        <v>1442</v>
      </c>
      <c r="C315" s="134" t="s">
        <v>11</v>
      </c>
      <c r="D315" s="134">
        <v>3</v>
      </c>
      <c r="E315" s="281"/>
      <c r="F315" s="434">
        <f t="shared" ref="F315:F316" si="64">D315*E315</f>
        <v>0</v>
      </c>
    </row>
    <row r="316" spans="1:6" ht="12.75" customHeight="1">
      <c r="A316" s="432"/>
      <c r="B316" s="108" t="s">
        <v>1443</v>
      </c>
      <c r="C316" s="134" t="s">
        <v>11</v>
      </c>
      <c r="D316" s="134">
        <v>1</v>
      </c>
      <c r="E316" s="281"/>
      <c r="F316" s="434">
        <f t="shared" si="64"/>
        <v>0</v>
      </c>
    </row>
    <row r="317" spans="1:6" ht="12.75" customHeight="1">
      <c r="A317" s="432"/>
      <c r="B317" s="108"/>
      <c r="C317" s="134"/>
      <c r="D317" s="134"/>
      <c r="E317" s="140"/>
      <c r="F317" s="434"/>
    </row>
    <row r="318" spans="1:6" ht="12.75" customHeight="1">
      <c r="A318" s="435" t="s">
        <v>1448</v>
      </c>
      <c r="B318" s="108" t="s">
        <v>1449</v>
      </c>
    </row>
    <row r="319" spans="1:6" ht="12.75" customHeight="1">
      <c r="A319" s="432"/>
      <c r="B319" s="108" t="s">
        <v>1442</v>
      </c>
      <c r="C319" s="134" t="s">
        <v>11</v>
      </c>
      <c r="D319" s="134">
        <v>3</v>
      </c>
      <c r="E319" s="281"/>
      <c r="F319" s="434">
        <f t="shared" ref="F319:F320" si="65">D319*E319</f>
        <v>0</v>
      </c>
    </row>
    <row r="320" spans="1:6" ht="12.75" customHeight="1">
      <c r="A320" s="432"/>
      <c r="B320" s="108" t="s">
        <v>1443</v>
      </c>
      <c r="C320" s="134" t="s">
        <v>11</v>
      </c>
      <c r="D320" s="134">
        <v>1</v>
      </c>
      <c r="E320" s="281"/>
      <c r="F320" s="434">
        <f t="shared" si="65"/>
        <v>0</v>
      </c>
    </row>
    <row r="321" spans="1:6" ht="12.75" customHeight="1">
      <c r="A321" s="432"/>
      <c r="B321" s="108" t="s">
        <v>1445</v>
      </c>
      <c r="C321" s="134" t="s">
        <v>11</v>
      </c>
      <c r="D321" s="134">
        <v>1</v>
      </c>
      <c r="E321" s="281"/>
      <c r="F321" s="434">
        <f t="shared" ref="F321" si="66">D321*E321</f>
        <v>0</v>
      </c>
    </row>
    <row r="322" spans="1:6" ht="12.75" customHeight="1">
      <c r="A322" s="432"/>
      <c r="B322" s="108"/>
      <c r="C322" s="134"/>
      <c r="D322" s="134"/>
      <c r="E322" s="140"/>
      <c r="F322" s="434"/>
    </row>
    <row r="323" spans="1:6" ht="93.75" customHeight="1">
      <c r="A323" s="435" t="s">
        <v>1450</v>
      </c>
      <c r="B323" s="106" t="s">
        <v>1451</v>
      </c>
    </row>
    <row r="324" spans="1:6" ht="12.75" customHeight="1">
      <c r="A324" s="432"/>
      <c r="B324" s="446" t="s">
        <v>1452</v>
      </c>
      <c r="C324" s="134" t="s">
        <v>11</v>
      </c>
      <c r="D324" s="134">
        <v>1</v>
      </c>
      <c r="E324" s="281"/>
      <c r="F324" s="434">
        <f t="shared" ref="F324:F325" si="67">D324*E324</f>
        <v>0</v>
      </c>
    </row>
    <row r="325" spans="1:6" ht="12.75" customHeight="1">
      <c r="A325" s="432"/>
      <c r="B325" s="446" t="s">
        <v>1453</v>
      </c>
      <c r="C325" s="134" t="s">
        <v>11</v>
      </c>
      <c r="D325" s="134">
        <v>3</v>
      </c>
      <c r="E325" s="281"/>
      <c r="F325" s="434">
        <f t="shared" si="67"/>
        <v>0</v>
      </c>
    </row>
    <row r="326" spans="1:6" ht="12.75" customHeight="1">
      <c r="A326" s="432"/>
      <c r="B326" s="446"/>
      <c r="C326" s="134"/>
      <c r="D326" s="134"/>
      <c r="E326" s="140"/>
      <c r="F326" s="434"/>
    </row>
    <row r="327" spans="1:6" ht="38.25">
      <c r="A327" s="435" t="s">
        <v>1455</v>
      </c>
      <c r="B327" s="375" t="s">
        <v>1454</v>
      </c>
      <c r="C327" s="134" t="s">
        <v>11</v>
      </c>
      <c r="D327" s="134">
        <v>1</v>
      </c>
      <c r="E327" s="281"/>
      <c r="F327" s="434">
        <f t="shared" ref="F327" si="68">D327*E327</f>
        <v>0</v>
      </c>
    </row>
    <row r="328" spans="1:6" ht="13.15">
      <c r="A328" s="435"/>
      <c r="B328" s="375"/>
      <c r="C328" s="134"/>
      <c r="D328" s="134"/>
      <c r="E328" s="140"/>
      <c r="F328" s="434"/>
    </row>
    <row r="329" spans="1:6" ht="38.25">
      <c r="A329" s="435" t="s">
        <v>1456</v>
      </c>
      <c r="B329" s="375" t="s">
        <v>1457</v>
      </c>
      <c r="C329" s="134" t="s">
        <v>11</v>
      </c>
      <c r="D329" s="134">
        <v>1</v>
      </c>
      <c r="E329" s="281"/>
      <c r="F329" s="434">
        <f t="shared" ref="F329" si="69">D329*E329</f>
        <v>0</v>
      </c>
    </row>
    <row r="330" spans="1:6" ht="13.15">
      <c r="A330" s="435"/>
      <c r="B330" s="375"/>
      <c r="C330" s="134"/>
      <c r="D330" s="134"/>
      <c r="E330" s="140"/>
      <c r="F330" s="434"/>
    </row>
    <row r="331" spans="1:6" ht="13.15">
      <c r="A331" s="435" t="s">
        <v>1458</v>
      </c>
      <c r="B331" s="452" t="s">
        <v>2251</v>
      </c>
      <c r="C331" s="134"/>
      <c r="D331" s="134"/>
      <c r="E331" s="140"/>
      <c r="F331" s="434"/>
    </row>
    <row r="332" spans="1:6" ht="13.15">
      <c r="A332" s="435"/>
      <c r="B332" s="452" t="s">
        <v>1459</v>
      </c>
      <c r="C332" s="134"/>
      <c r="D332" s="134"/>
      <c r="E332" s="140"/>
      <c r="F332" s="434"/>
    </row>
    <row r="333" spans="1:6" ht="13.15">
      <c r="A333" s="435"/>
      <c r="B333" s="452" t="s">
        <v>1460</v>
      </c>
      <c r="C333" s="134"/>
      <c r="D333" s="134"/>
      <c r="E333" s="140"/>
      <c r="F333" s="434"/>
    </row>
    <row r="334" spans="1:6" ht="13.15">
      <c r="A334" s="435"/>
      <c r="B334" s="452" t="s">
        <v>1461</v>
      </c>
      <c r="C334" s="134"/>
      <c r="D334" s="134"/>
      <c r="E334" s="140"/>
      <c r="F334" s="434"/>
    </row>
    <row r="335" spans="1:6" ht="13.15">
      <c r="A335" s="435"/>
      <c r="B335" s="452" t="s">
        <v>1462</v>
      </c>
      <c r="C335" s="134"/>
      <c r="D335" s="134"/>
      <c r="E335" s="140"/>
      <c r="F335" s="434"/>
    </row>
    <row r="336" spans="1:6" ht="13.15">
      <c r="A336" s="435"/>
      <c r="B336" s="446" t="s">
        <v>2249</v>
      </c>
      <c r="C336" s="134"/>
      <c r="D336" s="134"/>
      <c r="E336" s="140"/>
      <c r="F336" s="434"/>
    </row>
    <row r="337" spans="1:6" ht="13.15">
      <c r="A337" s="435"/>
      <c r="B337" s="446" t="s">
        <v>2250</v>
      </c>
      <c r="C337" s="134"/>
      <c r="D337" s="134"/>
      <c r="E337" s="140"/>
      <c r="F337" s="434"/>
    </row>
    <row r="338" spans="1:6" ht="16.5" customHeight="1">
      <c r="A338" s="435"/>
      <c r="B338" s="446" t="s">
        <v>1463</v>
      </c>
      <c r="C338" s="134"/>
      <c r="D338" s="134"/>
      <c r="E338" s="140"/>
      <c r="F338" s="434"/>
    </row>
    <row r="339" spans="1:6" ht="13.15">
      <c r="A339" s="435"/>
      <c r="B339" s="446" t="s">
        <v>1464</v>
      </c>
      <c r="C339" s="134"/>
      <c r="D339" s="134"/>
      <c r="E339" s="140"/>
      <c r="F339" s="434"/>
    </row>
    <row r="340" spans="1:6" ht="13.15">
      <c r="A340" s="435"/>
      <c r="B340" s="446" t="s">
        <v>2252</v>
      </c>
      <c r="C340" s="134" t="s">
        <v>11</v>
      </c>
      <c r="D340" s="134">
        <v>1</v>
      </c>
      <c r="E340" s="281"/>
      <c r="F340" s="434">
        <f t="shared" ref="F340" si="70">D340*E340</f>
        <v>0</v>
      </c>
    </row>
    <row r="341" spans="1:6" ht="13.15">
      <c r="A341" s="435"/>
      <c r="B341" s="375"/>
      <c r="C341" s="134"/>
      <c r="D341" s="134"/>
      <c r="E341" s="140"/>
      <c r="F341" s="434"/>
    </row>
    <row r="342" spans="1:6" ht="63.75">
      <c r="A342" s="435" t="s">
        <v>1465</v>
      </c>
      <c r="B342" s="452" t="s">
        <v>2253</v>
      </c>
      <c r="C342" s="134"/>
      <c r="D342" s="134"/>
      <c r="E342" s="140"/>
      <c r="F342" s="434"/>
    </row>
    <row r="343" spans="1:6" ht="12.75" customHeight="1">
      <c r="A343" s="432"/>
      <c r="B343" s="445"/>
      <c r="C343" s="134" t="s">
        <v>11</v>
      </c>
      <c r="D343" s="134">
        <v>1</v>
      </c>
      <c r="E343" s="281"/>
      <c r="F343" s="434">
        <f t="shared" ref="F343" si="71">D343*E343</f>
        <v>0</v>
      </c>
    </row>
    <row r="344" spans="1:6" ht="12.75" customHeight="1">
      <c r="A344" s="432"/>
      <c r="B344" s="446"/>
      <c r="C344" s="134"/>
      <c r="D344" s="134"/>
      <c r="E344" s="140"/>
      <c r="F344" s="434"/>
    </row>
    <row r="345" spans="1:6" ht="38.25">
      <c r="A345" s="435" t="s">
        <v>1466</v>
      </c>
      <c r="B345" s="462" t="s">
        <v>1467</v>
      </c>
      <c r="C345" s="134"/>
      <c r="D345" s="134"/>
      <c r="E345" s="140"/>
      <c r="F345" s="434"/>
    </row>
    <row r="346" spans="1:6" ht="13.15">
      <c r="A346" s="432"/>
      <c r="B346" s="452" t="s">
        <v>1468</v>
      </c>
      <c r="C346" s="134" t="s">
        <v>55</v>
      </c>
      <c r="D346" s="134">
        <v>1</v>
      </c>
      <c r="E346" s="281"/>
      <c r="F346" s="434">
        <f t="shared" ref="F346" si="72">D346*E346</f>
        <v>0</v>
      </c>
    </row>
    <row r="347" spans="1:6" ht="12.75" customHeight="1">
      <c r="A347" s="432"/>
      <c r="B347" s="446"/>
      <c r="C347" s="134"/>
      <c r="D347" s="134"/>
      <c r="E347" s="140"/>
      <c r="F347" s="434"/>
    </row>
    <row r="348" spans="1:6" ht="25.5">
      <c r="A348" s="435" t="s">
        <v>1469</v>
      </c>
      <c r="B348" s="462" t="s">
        <v>1470</v>
      </c>
      <c r="C348" s="134" t="s">
        <v>55</v>
      </c>
      <c r="D348" s="134">
        <v>1</v>
      </c>
      <c r="E348" s="281"/>
      <c r="F348" s="434">
        <f t="shared" ref="F348" si="73">D348*E348</f>
        <v>0</v>
      </c>
    </row>
    <row r="349" spans="1:6" ht="13.15">
      <c r="A349" s="435"/>
      <c r="B349" s="462"/>
      <c r="C349" s="134"/>
      <c r="D349" s="134"/>
      <c r="E349" s="140"/>
      <c r="F349" s="434"/>
    </row>
    <row r="350" spans="1:6" ht="25.5">
      <c r="A350" s="435" t="s">
        <v>1471</v>
      </c>
      <c r="B350" s="462" t="s">
        <v>1472</v>
      </c>
      <c r="C350" s="134" t="s">
        <v>55</v>
      </c>
      <c r="D350" s="134">
        <v>1</v>
      </c>
      <c r="E350" s="281"/>
      <c r="F350" s="434">
        <f t="shared" ref="F350" si="74">D350*E350</f>
        <v>0</v>
      </c>
    </row>
    <row r="351" spans="1:6" ht="13.15">
      <c r="A351" s="435"/>
      <c r="B351" s="462"/>
      <c r="C351" s="134"/>
      <c r="D351" s="134"/>
      <c r="E351" s="140"/>
      <c r="F351" s="434"/>
    </row>
    <row r="352" spans="1:6" ht="25.5">
      <c r="A352" s="435" t="s">
        <v>1473</v>
      </c>
      <c r="B352" s="463" t="s">
        <v>1474</v>
      </c>
      <c r="C352" s="134"/>
      <c r="D352" s="134"/>
      <c r="E352" s="140"/>
      <c r="F352" s="434"/>
    </row>
    <row r="353" spans="1:6" ht="25.5">
      <c r="A353" s="435"/>
      <c r="B353" s="464" t="s">
        <v>1475</v>
      </c>
      <c r="C353" s="134"/>
      <c r="D353" s="134"/>
      <c r="E353" s="140"/>
      <c r="F353" s="434"/>
    </row>
    <row r="354" spans="1:6" ht="25.5">
      <c r="A354" s="435"/>
      <c r="B354" s="464" t="s">
        <v>1476</v>
      </c>
      <c r="C354" s="134"/>
      <c r="D354" s="134"/>
      <c r="E354" s="140"/>
      <c r="F354" s="434"/>
    </row>
    <row r="355" spans="1:6" ht="13.15">
      <c r="A355" s="435"/>
      <c r="B355" s="464" t="s">
        <v>1477</v>
      </c>
      <c r="C355" s="134"/>
      <c r="D355" s="134"/>
      <c r="E355" s="140"/>
      <c r="F355" s="434"/>
    </row>
    <row r="356" spans="1:6" ht="13.15">
      <c r="A356" s="435"/>
      <c r="B356" s="465" t="s">
        <v>1478</v>
      </c>
      <c r="C356" s="134"/>
      <c r="D356" s="134"/>
      <c r="E356" s="140"/>
      <c r="F356" s="434"/>
    </row>
    <row r="357" spans="1:6" ht="12.75" customHeight="1">
      <c r="A357" s="432"/>
      <c r="B357" s="465" t="s">
        <v>1479</v>
      </c>
      <c r="C357" s="134"/>
      <c r="D357" s="134"/>
      <c r="E357" s="140"/>
      <c r="F357" s="434"/>
    </row>
    <row r="358" spans="1:6" ht="12.75" customHeight="1">
      <c r="A358" s="432"/>
      <c r="B358" s="465" t="s">
        <v>1480</v>
      </c>
      <c r="C358" s="134" t="s">
        <v>11</v>
      </c>
      <c r="D358" s="134">
        <v>1</v>
      </c>
      <c r="E358" s="281"/>
      <c r="F358" s="434">
        <f t="shared" ref="F358" si="75">D358*E358</f>
        <v>0</v>
      </c>
    </row>
    <row r="359" spans="1:6" ht="12.75" customHeight="1">
      <c r="A359" s="432"/>
      <c r="B359" s="465"/>
      <c r="C359" s="134"/>
      <c r="D359" s="134"/>
      <c r="E359" s="140"/>
      <c r="F359" s="434"/>
    </row>
    <row r="360" spans="1:6" ht="12.75" customHeight="1">
      <c r="A360" s="435" t="s">
        <v>1481</v>
      </c>
      <c r="B360" s="462" t="s">
        <v>1482</v>
      </c>
      <c r="C360" s="134" t="s">
        <v>11</v>
      </c>
      <c r="D360" s="134">
        <v>1</v>
      </c>
      <c r="E360" s="281"/>
      <c r="F360" s="434">
        <f t="shared" ref="F360" si="76">D360*E360</f>
        <v>0</v>
      </c>
    </row>
    <row r="361" spans="1:6" ht="12.75" customHeight="1">
      <c r="A361" s="435"/>
      <c r="B361" s="462"/>
      <c r="C361" s="134"/>
      <c r="D361" s="134"/>
      <c r="E361" s="140"/>
      <c r="F361" s="434"/>
    </row>
    <row r="362" spans="1:6" ht="38.25">
      <c r="A362" s="435" t="s">
        <v>1483</v>
      </c>
      <c r="B362" s="446" t="s">
        <v>1484</v>
      </c>
      <c r="C362" s="134" t="s">
        <v>11</v>
      </c>
      <c r="D362" s="134">
        <v>1</v>
      </c>
      <c r="E362" s="281"/>
      <c r="F362" s="434">
        <f t="shared" ref="F362" si="77">D362*E362</f>
        <v>0</v>
      </c>
    </row>
    <row r="363" spans="1:6" ht="12.75" customHeight="1">
      <c r="A363" s="435"/>
      <c r="B363" s="462"/>
      <c r="C363" s="134"/>
      <c r="D363" s="134"/>
      <c r="E363" s="140"/>
      <c r="F363" s="434"/>
    </row>
    <row r="364" spans="1:6" ht="13.15">
      <c r="A364" s="435" t="s">
        <v>1485</v>
      </c>
      <c r="B364" s="467" t="s">
        <v>2255</v>
      </c>
      <c r="C364" s="134"/>
      <c r="D364" s="134"/>
      <c r="E364" s="140"/>
      <c r="F364" s="434"/>
    </row>
    <row r="365" spans="1:6" ht="51">
      <c r="A365" s="435"/>
      <c r="B365" s="446" t="s">
        <v>2257</v>
      </c>
      <c r="C365" s="134"/>
      <c r="D365" s="134"/>
      <c r="E365" s="140"/>
      <c r="F365" s="434"/>
    </row>
    <row r="366" spans="1:6" ht="38.25">
      <c r="A366" s="435"/>
      <c r="B366" s="446" t="s">
        <v>2256</v>
      </c>
      <c r="C366" s="134"/>
      <c r="D366" s="134"/>
      <c r="E366" s="140"/>
      <c r="F366" s="434"/>
    </row>
    <row r="367" spans="1:6" ht="38.25">
      <c r="A367" s="435"/>
      <c r="B367" s="446" t="s">
        <v>2258</v>
      </c>
      <c r="C367" s="134"/>
      <c r="D367" s="134"/>
      <c r="E367" s="140"/>
      <c r="F367" s="434"/>
    </row>
    <row r="368" spans="1:6" ht="51">
      <c r="A368" s="435"/>
      <c r="B368" s="446" t="s">
        <v>2259</v>
      </c>
      <c r="C368" s="134"/>
      <c r="D368" s="134"/>
      <c r="E368" s="140"/>
      <c r="F368" s="434"/>
    </row>
    <row r="369" spans="1:6" ht="13.15">
      <c r="A369" s="435"/>
      <c r="B369" s="593"/>
      <c r="C369" s="134"/>
      <c r="D369" s="134"/>
      <c r="E369" s="140"/>
      <c r="F369" s="434"/>
    </row>
    <row r="370" spans="1:6" ht="25.5">
      <c r="A370" s="435"/>
      <c r="B370" s="594" t="s">
        <v>2260</v>
      </c>
      <c r="C370" s="134"/>
      <c r="D370" s="134"/>
      <c r="E370" s="140"/>
      <c r="F370" s="434"/>
    </row>
    <row r="371" spans="1:6" ht="25.5">
      <c r="A371" s="435"/>
      <c r="B371" s="594" t="s">
        <v>2261</v>
      </c>
      <c r="C371" s="134"/>
      <c r="D371" s="134"/>
      <c r="E371" s="140"/>
      <c r="F371" s="434"/>
    </row>
    <row r="372" spans="1:6" ht="25.5">
      <c r="A372" s="435"/>
      <c r="B372" s="594" t="s">
        <v>2262</v>
      </c>
      <c r="C372" s="134"/>
      <c r="D372" s="134"/>
      <c r="E372" s="140"/>
      <c r="F372" s="434"/>
    </row>
    <row r="373" spans="1:6" ht="16.5" customHeight="1">
      <c r="A373" s="435"/>
      <c r="B373" s="594" t="s">
        <v>2263</v>
      </c>
    </row>
    <row r="374" spans="1:6" ht="16.5" customHeight="1">
      <c r="A374" s="435"/>
      <c r="B374" s="446"/>
      <c r="C374" s="134" t="s">
        <v>2254</v>
      </c>
      <c r="D374" s="134">
        <v>2</v>
      </c>
      <c r="E374" s="281"/>
      <c r="F374" s="434">
        <f t="shared" ref="F374" si="78">D374*E374</f>
        <v>0</v>
      </c>
    </row>
    <row r="375" spans="1:6" ht="13.15">
      <c r="A375" s="435"/>
      <c r="B375"/>
      <c r="C375" s="134"/>
      <c r="D375" s="134"/>
      <c r="E375" s="140"/>
      <c r="F375" s="434"/>
    </row>
    <row r="376" spans="1:6" ht="89.25">
      <c r="A376" s="435" t="s">
        <v>1486</v>
      </c>
      <c r="B376" s="466" t="s">
        <v>2264</v>
      </c>
      <c r="C376" s="134" t="s">
        <v>11</v>
      </c>
      <c r="D376" s="134">
        <v>1</v>
      </c>
      <c r="E376" s="281"/>
      <c r="F376" s="434">
        <f t="shared" ref="F376" si="79">D376*E376</f>
        <v>0</v>
      </c>
    </row>
    <row r="377" spans="1:6" ht="13.15">
      <c r="A377" s="435"/>
      <c r="B377" s="466"/>
    </row>
    <row r="378" spans="1:6" ht="13.15">
      <c r="A378" s="435" t="s">
        <v>1487</v>
      </c>
      <c r="B378" s="467" t="s">
        <v>1488</v>
      </c>
      <c r="C378" s="134"/>
      <c r="D378" s="134"/>
      <c r="E378" s="140"/>
      <c r="F378" s="434"/>
    </row>
    <row r="379" spans="1:6" ht="13.15">
      <c r="A379" s="435"/>
      <c r="B379" s="466" t="s">
        <v>1489</v>
      </c>
      <c r="C379" s="134" t="s">
        <v>11</v>
      </c>
      <c r="D379" s="134">
        <v>1</v>
      </c>
      <c r="E379" s="281"/>
      <c r="F379" s="434">
        <f t="shared" ref="F379" si="80">D379*E379</f>
        <v>0</v>
      </c>
    </row>
    <row r="380" spans="1:6" ht="13.15">
      <c r="A380" s="435"/>
      <c r="B380" s="466"/>
      <c r="C380" s="134"/>
      <c r="D380" s="134"/>
      <c r="E380" s="140"/>
      <c r="F380" s="434"/>
    </row>
    <row r="381" spans="1:6" ht="38.25">
      <c r="A381" s="435" t="s">
        <v>1492</v>
      </c>
      <c r="B381" s="468" t="s">
        <v>1490</v>
      </c>
      <c r="C381" s="134" t="s">
        <v>720</v>
      </c>
      <c r="D381" s="134">
        <v>35</v>
      </c>
      <c r="E381" s="281"/>
      <c r="F381" s="434">
        <f t="shared" ref="F381" si="81">D381*E381</f>
        <v>0</v>
      </c>
    </row>
    <row r="382" spans="1:6" ht="13.15">
      <c r="A382" s="435"/>
      <c r="B382" s="466"/>
      <c r="C382" s="134"/>
      <c r="D382" s="134"/>
      <c r="E382" s="140"/>
      <c r="F382" s="434"/>
    </row>
    <row r="383" spans="1:6" ht="25.5">
      <c r="A383" s="435" t="s">
        <v>1493</v>
      </c>
      <c r="B383" s="468" t="s">
        <v>1491</v>
      </c>
      <c r="C383" s="134" t="s">
        <v>24</v>
      </c>
      <c r="D383" s="134">
        <v>100</v>
      </c>
      <c r="E383" s="281"/>
      <c r="F383" s="434">
        <f t="shared" ref="F383" si="82">D383*E383</f>
        <v>0</v>
      </c>
    </row>
    <row r="384" spans="1:6" ht="13.15">
      <c r="A384" s="435"/>
      <c r="B384" s="466"/>
      <c r="C384" s="134"/>
      <c r="D384" s="134"/>
      <c r="E384" s="140"/>
      <c r="F384" s="434"/>
    </row>
    <row r="385" spans="1:7" ht="25.5">
      <c r="A385" s="435" t="s">
        <v>1494</v>
      </c>
      <c r="B385" s="468" t="s">
        <v>1495</v>
      </c>
      <c r="C385" s="134" t="s">
        <v>720</v>
      </c>
      <c r="D385" s="134">
        <v>15</v>
      </c>
      <c r="E385" s="281"/>
      <c r="F385" s="434">
        <f t="shared" ref="F385" si="83">D385*E385</f>
        <v>0</v>
      </c>
    </row>
    <row r="386" spans="1:7" ht="13.15">
      <c r="A386" s="435"/>
      <c r="B386" s="466"/>
      <c r="C386" s="134"/>
      <c r="D386" s="134"/>
      <c r="E386" s="140"/>
      <c r="F386" s="434"/>
    </row>
    <row r="387" spans="1:7" ht="38.25">
      <c r="A387" s="435" t="s">
        <v>1496</v>
      </c>
      <c r="B387" s="468" t="s">
        <v>1497</v>
      </c>
      <c r="C387" s="134" t="s">
        <v>55</v>
      </c>
      <c r="D387" s="134">
        <v>1</v>
      </c>
      <c r="E387" s="281"/>
      <c r="F387" s="434">
        <f t="shared" ref="F387" si="84">D387*E387</f>
        <v>0</v>
      </c>
    </row>
    <row r="388" spans="1:7" ht="13.15">
      <c r="A388" s="435"/>
      <c r="B388" s="466"/>
      <c r="C388" s="134"/>
      <c r="D388" s="134"/>
      <c r="E388" s="140"/>
      <c r="F388" s="434"/>
    </row>
    <row r="389" spans="1:7" ht="156.75" customHeight="1">
      <c r="A389" s="435" t="s">
        <v>1498</v>
      </c>
      <c r="B389" s="469" t="s">
        <v>2265</v>
      </c>
      <c r="C389" s="134"/>
      <c r="D389" s="134"/>
      <c r="E389" s="140"/>
      <c r="F389" s="434"/>
      <c r="G389"/>
    </row>
    <row r="390" spans="1:7" ht="14.25">
      <c r="A390" s="435"/>
      <c r="B390" s="106" t="s">
        <v>1499</v>
      </c>
      <c r="C390" s="134" t="s">
        <v>711</v>
      </c>
      <c r="D390" s="134">
        <v>6</v>
      </c>
      <c r="E390" s="281"/>
      <c r="F390" s="434">
        <f t="shared" ref="F390" si="85">D390*E390</f>
        <v>0</v>
      </c>
    </row>
    <row r="391" spans="1:7" ht="14.25">
      <c r="A391" s="435"/>
      <c r="B391" s="106" t="s">
        <v>1500</v>
      </c>
      <c r="C391" s="134" t="s">
        <v>711</v>
      </c>
      <c r="D391" s="134">
        <v>6</v>
      </c>
      <c r="E391" s="281"/>
      <c r="F391" s="434">
        <f t="shared" ref="F391" si="86">D391*E391</f>
        <v>0</v>
      </c>
    </row>
    <row r="392" spans="1:7" ht="14.25">
      <c r="A392" s="435"/>
      <c r="B392" s="106" t="s">
        <v>1501</v>
      </c>
      <c r="C392" s="134" t="s">
        <v>711</v>
      </c>
      <c r="D392" s="134">
        <v>12</v>
      </c>
      <c r="E392" s="281"/>
      <c r="F392" s="434">
        <f t="shared" ref="F392" si="87">D392*E392</f>
        <v>0</v>
      </c>
    </row>
    <row r="393" spans="1:7" ht="13.15">
      <c r="A393" s="435"/>
      <c r="B393" s="106"/>
      <c r="C393" s="134"/>
      <c r="D393" s="134"/>
      <c r="E393" s="140"/>
      <c r="F393" s="434"/>
    </row>
    <row r="394" spans="1:7" ht="25.5">
      <c r="A394" s="435" t="s">
        <v>1502</v>
      </c>
      <c r="B394" s="470" t="s">
        <v>1503</v>
      </c>
      <c r="C394" s="134"/>
      <c r="D394" s="134"/>
      <c r="E394" s="140"/>
      <c r="F394" s="434"/>
    </row>
    <row r="395" spans="1:7" ht="13.15">
      <c r="A395" s="435"/>
      <c r="B395" s="471" t="s">
        <v>1504</v>
      </c>
      <c r="C395" s="134" t="s">
        <v>11</v>
      </c>
      <c r="D395" s="134">
        <v>4</v>
      </c>
      <c r="E395" s="281"/>
      <c r="F395" s="434">
        <f t="shared" ref="F395:F396" si="88">D395*E395</f>
        <v>0</v>
      </c>
    </row>
    <row r="396" spans="1:7" ht="13.15">
      <c r="A396" s="435"/>
      <c r="B396" s="471" t="s">
        <v>1505</v>
      </c>
      <c r="C396" s="134" t="s">
        <v>11</v>
      </c>
      <c r="D396" s="134">
        <v>2</v>
      </c>
      <c r="E396" s="281"/>
      <c r="F396" s="434">
        <f t="shared" si="88"/>
        <v>0</v>
      </c>
    </row>
    <row r="397" spans="1:7" ht="13.15">
      <c r="A397" s="435"/>
      <c r="B397" s="106"/>
      <c r="C397" s="134"/>
      <c r="D397" s="134"/>
      <c r="E397" s="140"/>
      <c r="F397" s="434"/>
    </row>
    <row r="398" spans="1:7" ht="25.5">
      <c r="A398" s="435" t="s">
        <v>1506</v>
      </c>
      <c r="B398" s="470" t="s">
        <v>1507</v>
      </c>
      <c r="C398" s="134"/>
      <c r="D398" s="134"/>
      <c r="E398" s="140"/>
      <c r="F398" s="434"/>
    </row>
    <row r="399" spans="1:7" ht="13.15">
      <c r="A399" s="435"/>
      <c r="B399" s="471" t="s">
        <v>1504</v>
      </c>
      <c r="C399" s="134" t="s">
        <v>11</v>
      </c>
      <c r="D399" s="134">
        <v>1</v>
      </c>
      <c r="E399" s="281"/>
      <c r="F399" s="434">
        <f t="shared" ref="F399" si="89">D399*E399</f>
        <v>0</v>
      </c>
    </row>
    <row r="400" spans="1:7" ht="13.15">
      <c r="A400" s="435"/>
      <c r="B400" s="106"/>
      <c r="C400" s="134"/>
      <c r="D400" s="134"/>
      <c r="E400" s="140"/>
      <c r="F400" s="434"/>
    </row>
    <row r="401" spans="1:6" ht="25.5">
      <c r="A401" s="435" t="s">
        <v>1508</v>
      </c>
      <c r="B401" s="106" t="s">
        <v>1509</v>
      </c>
      <c r="C401" s="134"/>
      <c r="D401" s="134"/>
      <c r="E401" s="140"/>
      <c r="F401" s="434"/>
    </row>
    <row r="402" spans="1:6" ht="13.15">
      <c r="A402" s="435"/>
      <c r="B402" s="106" t="s">
        <v>1510</v>
      </c>
      <c r="C402" s="134"/>
      <c r="D402" s="134"/>
      <c r="E402" s="140"/>
      <c r="F402" s="434"/>
    </row>
    <row r="403" spans="1:6" ht="13.15">
      <c r="A403" s="435"/>
      <c r="B403" s="106" t="s">
        <v>1511</v>
      </c>
      <c r="C403" s="134"/>
      <c r="D403" s="134"/>
      <c r="E403" s="140"/>
      <c r="F403" s="434"/>
    </row>
    <row r="404" spans="1:6" ht="13.15">
      <c r="A404" s="435"/>
      <c r="B404" s="106" t="s">
        <v>1512</v>
      </c>
      <c r="C404" s="134"/>
      <c r="D404" s="134"/>
      <c r="E404" s="140"/>
      <c r="F404" s="434"/>
    </row>
    <row r="405" spans="1:6" ht="13.15">
      <c r="A405" s="435"/>
      <c r="B405" s="106" t="s">
        <v>1513</v>
      </c>
      <c r="C405" s="134"/>
      <c r="D405" s="134"/>
      <c r="E405" s="140"/>
      <c r="F405" s="434"/>
    </row>
    <row r="406" spans="1:6" ht="13.15">
      <c r="A406" s="435"/>
      <c r="B406" s="106" t="s">
        <v>1514</v>
      </c>
      <c r="C406" s="134" t="s">
        <v>55</v>
      </c>
      <c r="D406" s="134">
        <v>1</v>
      </c>
      <c r="E406" s="281"/>
      <c r="F406" s="434">
        <f t="shared" ref="F406" si="90">D406*E406</f>
        <v>0</v>
      </c>
    </row>
    <row r="407" spans="1:6" ht="13.15">
      <c r="A407" s="435"/>
      <c r="B407" s="106"/>
      <c r="C407" s="134"/>
      <c r="D407" s="134"/>
      <c r="E407" s="140"/>
      <c r="F407" s="434"/>
    </row>
    <row r="408" spans="1:6" ht="67.5" customHeight="1">
      <c r="A408" s="435" t="s">
        <v>1516</v>
      </c>
      <c r="B408" s="470" t="s">
        <v>1515</v>
      </c>
      <c r="C408" s="134" t="s">
        <v>55</v>
      </c>
      <c r="D408" s="134">
        <v>1</v>
      </c>
      <c r="E408" s="281"/>
      <c r="F408" s="434">
        <f t="shared" ref="F408" si="91">D408*E408</f>
        <v>0</v>
      </c>
    </row>
    <row r="409" spans="1:6" ht="13.15">
      <c r="A409" s="435"/>
      <c r="B409" s="106"/>
      <c r="C409" s="134"/>
      <c r="D409" s="134"/>
      <c r="E409" s="140"/>
      <c r="F409" s="434"/>
    </row>
    <row r="410" spans="1:6" ht="70.5" customHeight="1">
      <c r="A410" s="435" t="s">
        <v>1517</v>
      </c>
      <c r="B410" s="106" t="s">
        <v>1518</v>
      </c>
      <c r="C410" s="134"/>
      <c r="D410" s="134"/>
      <c r="E410" s="140"/>
      <c r="F410" s="434"/>
    </row>
    <row r="411" spans="1:6" ht="13.15">
      <c r="A411" s="435"/>
      <c r="B411" s="106" t="s">
        <v>1519</v>
      </c>
      <c r="C411" s="134" t="s">
        <v>11</v>
      </c>
      <c r="D411" s="134">
        <v>15</v>
      </c>
      <c r="E411" s="281"/>
      <c r="F411" s="434">
        <f t="shared" ref="F411" si="92">D411*E411</f>
        <v>0</v>
      </c>
    </row>
    <row r="412" spans="1:6" ht="13.15">
      <c r="A412" s="435"/>
      <c r="B412" s="106"/>
      <c r="C412" s="134"/>
      <c r="D412" s="134"/>
      <c r="E412" s="140"/>
      <c r="F412" s="434"/>
    </row>
    <row r="413" spans="1:6" ht="25.5">
      <c r="A413" s="435" t="s">
        <v>1520</v>
      </c>
      <c r="B413" s="340" t="s">
        <v>1521</v>
      </c>
      <c r="C413" s="134" t="s">
        <v>55</v>
      </c>
      <c r="D413" s="134">
        <v>1</v>
      </c>
      <c r="E413" s="281"/>
      <c r="F413" s="434">
        <f t="shared" ref="F413" si="93">D413*E413</f>
        <v>0</v>
      </c>
    </row>
    <row r="414" spans="1:6" ht="13.15">
      <c r="A414" s="435"/>
      <c r="B414" s="106"/>
      <c r="C414" s="134"/>
      <c r="D414" s="134"/>
      <c r="E414" s="140"/>
      <c r="F414" s="434"/>
    </row>
    <row r="415" spans="1:6" ht="51">
      <c r="A415" s="435" t="s">
        <v>1522</v>
      </c>
      <c r="B415" s="106" t="s">
        <v>1523</v>
      </c>
      <c r="C415" s="134" t="s">
        <v>55</v>
      </c>
      <c r="D415" s="134">
        <v>1</v>
      </c>
      <c r="E415" s="281"/>
      <c r="F415" s="434">
        <f t="shared" ref="F415" si="94">D415*E415</f>
        <v>0</v>
      </c>
    </row>
    <row r="416" spans="1:6" ht="13.15">
      <c r="A416" s="435"/>
      <c r="B416" s="106"/>
      <c r="C416" s="134"/>
      <c r="D416" s="134"/>
      <c r="E416" s="140"/>
      <c r="F416" s="434"/>
    </row>
    <row r="417" spans="1:6" ht="38.25">
      <c r="A417" s="435" t="s">
        <v>1524</v>
      </c>
      <c r="B417" s="106" t="s">
        <v>1525</v>
      </c>
      <c r="C417" s="134" t="s">
        <v>55</v>
      </c>
      <c r="D417" s="134">
        <v>1</v>
      </c>
      <c r="E417" s="281"/>
      <c r="F417" s="434">
        <f t="shared" ref="F417" si="95">D417*E417</f>
        <v>0</v>
      </c>
    </row>
    <row r="418" spans="1:6" ht="13.15">
      <c r="A418" s="435"/>
      <c r="B418" s="106"/>
      <c r="C418" s="134"/>
      <c r="D418" s="134"/>
      <c r="E418" s="140"/>
      <c r="F418" s="434"/>
    </row>
    <row r="419" spans="1:6" ht="93" customHeight="1">
      <c r="A419" s="435" t="s">
        <v>1527</v>
      </c>
      <c r="B419" s="472" t="s">
        <v>1526</v>
      </c>
      <c r="C419" s="134" t="s">
        <v>55</v>
      </c>
      <c r="D419" s="134">
        <v>1</v>
      </c>
      <c r="E419" s="281"/>
      <c r="F419" s="434">
        <f t="shared" ref="F419" si="96">D419*E419</f>
        <v>0</v>
      </c>
    </row>
    <row r="420" spans="1:6" ht="13.15">
      <c r="A420" s="435"/>
      <c r="B420" s="106"/>
      <c r="C420" s="134"/>
      <c r="D420" s="134"/>
      <c r="E420" s="140"/>
      <c r="F420" s="434"/>
    </row>
    <row r="421" spans="1:6" ht="51">
      <c r="A421" s="435" t="s">
        <v>1528</v>
      </c>
      <c r="B421" s="106" t="s">
        <v>1529</v>
      </c>
      <c r="C421" s="134" t="s">
        <v>55</v>
      </c>
      <c r="D421" s="134">
        <v>1</v>
      </c>
      <c r="E421" s="281"/>
      <c r="F421" s="434">
        <f t="shared" ref="F421" si="97">D421*E421</f>
        <v>0</v>
      </c>
    </row>
    <row r="422" spans="1:6" ht="13.15">
      <c r="A422" s="435"/>
      <c r="B422" s="106"/>
      <c r="C422" s="134"/>
      <c r="D422" s="134"/>
      <c r="E422" s="140"/>
      <c r="F422" s="434"/>
    </row>
    <row r="423" spans="1:6" ht="25.5">
      <c r="A423" s="435" t="s">
        <v>1530</v>
      </c>
      <c r="B423" s="209" t="s">
        <v>1531</v>
      </c>
      <c r="C423" s="134"/>
      <c r="D423" s="134"/>
      <c r="E423" s="140"/>
      <c r="F423" s="434"/>
    </row>
    <row r="424" spans="1:6" ht="63.75">
      <c r="A424" s="435"/>
      <c r="B424" s="209" t="s">
        <v>1532</v>
      </c>
      <c r="C424" s="134"/>
      <c r="D424" s="134"/>
      <c r="E424" s="140"/>
      <c r="F424" s="434"/>
    </row>
    <row r="425" spans="1:6" ht="51">
      <c r="A425" s="435"/>
      <c r="B425" s="209" t="s">
        <v>1533</v>
      </c>
      <c r="C425" s="134"/>
      <c r="D425" s="134"/>
      <c r="E425" s="140"/>
      <c r="F425" s="434"/>
    </row>
    <row r="426" spans="1:6" ht="25.5">
      <c r="A426" s="435"/>
      <c r="B426" s="209" t="s">
        <v>1534</v>
      </c>
      <c r="C426" s="134" t="s">
        <v>55</v>
      </c>
      <c r="D426" s="134">
        <v>1</v>
      </c>
      <c r="E426" s="281"/>
      <c r="F426" s="434">
        <f t="shared" ref="F426" si="98">D426*E426</f>
        <v>0</v>
      </c>
    </row>
    <row r="427" spans="1:6" ht="13.15">
      <c r="A427" s="435"/>
      <c r="B427" s="106"/>
      <c r="C427" s="134"/>
      <c r="D427" s="134"/>
      <c r="E427" s="140"/>
      <c r="F427" s="434"/>
    </row>
    <row r="428" spans="1:6" ht="38.25">
      <c r="A428" s="435" t="s">
        <v>1535</v>
      </c>
      <c r="B428" s="106" t="s">
        <v>1536</v>
      </c>
      <c r="C428" s="134" t="s">
        <v>55</v>
      </c>
      <c r="D428" s="134">
        <v>1</v>
      </c>
      <c r="E428" s="281"/>
      <c r="F428" s="434">
        <f t="shared" ref="F428" si="99">D428*E428</f>
        <v>0</v>
      </c>
    </row>
    <row r="429" spans="1:6" ht="13.15">
      <c r="A429" s="435"/>
      <c r="B429" s="106"/>
      <c r="C429" s="134"/>
      <c r="D429" s="134"/>
      <c r="E429" s="140"/>
      <c r="F429" s="434"/>
    </row>
    <row r="430" spans="1:6" ht="76.5">
      <c r="A430" s="435" t="s">
        <v>1538</v>
      </c>
      <c r="B430" s="108" t="s">
        <v>1537</v>
      </c>
      <c r="C430" s="134" t="s">
        <v>55</v>
      </c>
      <c r="D430" s="134">
        <v>1</v>
      </c>
      <c r="E430" s="281"/>
      <c r="F430" s="434">
        <f t="shared" ref="F430" si="100">D430*E430</f>
        <v>0</v>
      </c>
    </row>
    <row r="431" spans="1:6" ht="13.15">
      <c r="A431" s="435"/>
      <c r="B431" s="108"/>
      <c r="C431" s="134"/>
      <c r="D431" s="134"/>
      <c r="E431" s="140"/>
      <c r="F431" s="434"/>
    </row>
    <row r="432" spans="1:6" ht="38.25">
      <c r="A432" s="435" t="s">
        <v>1540</v>
      </c>
      <c r="B432" s="468" t="s">
        <v>1539</v>
      </c>
      <c r="C432" s="134" t="s">
        <v>55</v>
      </c>
      <c r="D432" s="134">
        <v>1</v>
      </c>
      <c r="E432" s="281"/>
      <c r="F432" s="434">
        <f t="shared" ref="F432" si="101">D432*E432</f>
        <v>0</v>
      </c>
    </row>
    <row r="433" spans="1:6" ht="13.15">
      <c r="A433" s="435"/>
      <c r="B433" s="108"/>
      <c r="C433" s="134"/>
      <c r="D433" s="134"/>
      <c r="E433" s="140"/>
      <c r="F433" s="434"/>
    </row>
    <row r="434" spans="1:6" ht="13.15">
      <c r="A434" s="435" t="s">
        <v>1541</v>
      </c>
      <c r="B434" s="362" t="s">
        <v>1542</v>
      </c>
      <c r="C434" s="134" t="s">
        <v>55</v>
      </c>
      <c r="D434" s="134">
        <v>1</v>
      </c>
      <c r="E434" s="281"/>
      <c r="F434" s="434">
        <f t="shared" ref="F434" si="102">D434*E434</f>
        <v>0</v>
      </c>
    </row>
    <row r="435" spans="1:6" ht="12.75" customHeight="1">
      <c r="A435" s="432"/>
      <c r="B435" s="108"/>
      <c r="C435" s="134"/>
      <c r="D435" s="134"/>
      <c r="E435" s="140"/>
      <c r="F435" s="434"/>
    </row>
    <row r="436" spans="1:6" ht="12.75" customHeight="1">
      <c r="A436" s="311" t="s">
        <v>22</v>
      </c>
      <c r="B436" s="216" t="s">
        <v>1543</v>
      </c>
      <c r="C436" s="219"/>
      <c r="D436" s="313"/>
      <c r="E436" s="313"/>
      <c r="F436" s="314">
        <f>SUM(F236:F434)</f>
        <v>0</v>
      </c>
    </row>
    <row r="437" spans="1:6" ht="13.15">
      <c r="A437" s="473"/>
      <c r="B437" s="340"/>
      <c r="C437" s="474"/>
      <c r="D437" s="142"/>
      <c r="E437" s="441"/>
      <c r="F437" s="475"/>
    </row>
    <row r="438" spans="1:6" ht="13.15">
      <c r="A438" s="127" t="s">
        <v>32</v>
      </c>
      <c r="B438" s="128" t="s">
        <v>1544</v>
      </c>
      <c r="C438" s="129"/>
      <c r="D438" s="129"/>
      <c r="E438" s="424"/>
      <c r="F438" s="425"/>
    </row>
    <row r="439" spans="1:6" ht="13.15">
      <c r="A439" s="473"/>
      <c r="B439" s="340"/>
      <c r="C439" s="474"/>
      <c r="D439" s="142"/>
      <c r="E439" s="441"/>
      <c r="F439" s="475"/>
    </row>
    <row r="440" spans="1:6" ht="25.5">
      <c r="A440" s="435" t="s">
        <v>85</v>
      </c>
      <c r="B440" s="457" t="s">
        <v>2266</v>
      </c>
    </row>
    <row r="441" spans="1:6" ht="25.5">
      <c r="A441" s="432"/>
      <c r="B441" s="595" t="s">
        <v>2267</v>
      </c>
      <c r="C441" s="226" t="s">
        <v>11</v>
      </c>
      <c r="D441" s="226">
        <v>1</v>
      </c>
      <c r="E441" s="477"/>
      <c r="F441" s="434"/>
    </row>
    <row r="442" spans="1:6" ht="13.15">
      <c r="A442" s="432"/>
      <c r="B442" s="595" t="s">
        <v>2269</v>
      </c>
      <c r="C442" s="226" t="s">
        <v>11</v>
      </c>
      <c r="D442" s="226">
        <v>1</v>
      </c>
      <c r="E442" s="477"/>
      <c r="F442" s="434"/>
    </row>
    <row r="443" spans="1:6" ht="13.15">
      <c r="A443" s="432"/>
      <c r="B443" s="595" t="s">
        <v>2270</v>
      </c>
      <c r="C443" s="226" t="s">
        <v>11</v>
      </c>
      <c r="D443" s="226">
        <v>1</v>
      </c>
      <c r="E443" s="441"/>
      <c r="F443" s="440"/>
    </row>
    <row r="444" spans="1:6" ht="13.15">
      <c r="A444" s="432"/>
      <c r="B444" s="595" t="s">
        <v>2271</v>
      </c>
      <c r="C444" s="226" t="s">
        <v>11</v>
      </c>
      <c r="D444" s="226">
        <v>1</v>
      </c>
      <c r="E444" s="441"/>
      <c r="F444" s="440"/>
    </row>
    <row r="445" spans="1:6" ht="13.15">
      <c r="A445" s="432"/>
      <c r="B445" s="595" t="s">
        <v>2272</v>
      </c>
      <c r="C445" s="226" t="s">
        <v>11</v>
      </c>
      <c r="D445" s="226">
        <v>1</v>
      </c>
      <c r="E445" s="441"/>
      <c r="F445" s="440"/>
    </row>
    <row r="446" spans="1:6" ht="13.15">
      <c r="A446" s="432"/>
      <c r="B446" s="595" t="s">
        <v>2273</v>
      </c>
      <c r="C446" s="226" t="s">
        <v>11</v>
      </c>
      <c r="D446" s="226">
        <v>1</v>
      </c>
      <c r="E446" s="441"/>
      <c r="F446" s="440"/>
    </row>
    <row r="447" spans="1:6" ht="13.15">
      <c r="A447" s="432"/>
      <c r="B447" s="595" t="s">
        <v>2274</v>
      </c>
      <c r="C447" s="226" t="s">
        <v>11</v>
      </c>
      <c r="D447" s="226">
        <v>1</v>
      </c>
      <c r="E447" s="441"/>
      <c r="F447" s="440"/>
    </row>
    <row r="448" spans="1:6" ht="25.5">
      <c r="A448" s="432"/>
      <c r="B448" s="596" t="s">
        <v>2276</v>
      </c>
      <c r="C448" s="226" t="s">
        <v>11</v>
      </c>
      <c r="D448" s="226">
        <v>1</v>
      </c>
      <c r="E448" s="441"/>
      <c r="F448" s="440"/>
    </row>
    <row r="449" spans="1:7" ht="13.15">
      <c r="A449" s="432"/>
      <c r="B449" s="597" t="s">
        <v>2275</v>
      </c>
      <c r="C449" s="226" t="s">
        <v>11</v>
      </c>
      <c r="D449" s="226">
        <v>1</v>
      </c>
      <c r="E449" s="441"/>
      <c r="F449" s="440"/>
    </row>
    <row r="450" spans="1:7" ht="13.15">
      <c r="A450" s="432"/>
      <c r="B450" s="597" t="s">
        <v>2268</v>
      </c>
      <c r="C450" s="226" t="s">
        <v>11</v>
      </c>
      <c r="D450" s="226">
        <v>1</v>
      </c>
      <c r="E450" s="441"/>
      <c r="F450" s="440"/>
    </row>
    <row r="451" spans="1:7" ht="19.5" customHeight="1">
      <c r="A451" s="432"/>
      <c r="B451" s="445"/>
      <c r="C451" s="134" t="s">
        <v>55</v>
      </c>
      <c r="D451" s="134">
        <v>1</v>
      </c>
      <c r="E451" s="281"/>
      <c r="F451" s="434">
        <f t="shared" ref="F451" si="103">D451*E451</f>
        <v>0</v>
      </c>
    </row>
    <row r="452" spans="1:7" ht="13.15">
      <c r="A452" s="432"/>
      <c r="B452" s="476"/>
      <c r="C452" s="180"/>
      <c r="D452" s="180"/>
      <c r="E452" s="441"/>
      <c r="F452" s="440"/>
    </row>
    <row r="453" spans="1:7" ht="13.15">
      <c r="A453" s="435" t="s">
        <v>86</v>
      </c>
      <c r="B453" s="599" t="s">
        <v>2277</v>
      </c>
      <c r="C453" s="180"/>
      <c r="D453" s="180"/>
      <c r="E453" s="441"/>
      <c r="F453" s="440"/>
    </row>
    <row r="454" spans="1:7" ht="13.15">
      <c r="A454" s="435"/>
      <c r="B454" s="4" t="s">
        <v>2278</v>
      </c>
      <c r="C454" s="180"/>
      <c r="D454" s="180"/>
      <c r="E454" s="441"/>
      <c r="F454" s="440"/>
    </row>
    <row r="455" spans="1:7" ht="13.15">
      <c r="A455" s="435"/>
      <c r="B455" s="598" t="s">
        <v>2279</v>
      </c>
      <c r="C455" s="180"/>
      <c r="D455" s="180"/>
      <c r="E455" s="441"/>
      <c r="F455" s="440"/>
    </row>
    <row r="456" spans="1:7" ht="25.5">
      <c r="A456" s="435"/>
      <c r="B456" s="463" t="s">
        <v>2280</v>
      </c>
      <c r="C456" s="180"/>
      <c r="D456" s="180"/>
      <c r="E456" s="441"/>
      <c r="F456" s="440"/>
    </row>
    <row r="457" spans="1:7" ht="25.5">
      <c r="A457" s="435"/>
      <c r="B457" s="463" t="s">
        <v>2281</v>
      </c>
      <c r="C457" s="180"/>
      <c r="D457" s="180"/>
      <c r="E457" s="441"/>
      <c r="F457" s="440"/>
    </row>
    <row r="458" spans="1:7" ht="13.15">
      <c r="A458" s="435"/>
      <c r="B458" s="599"/>
      <c r="C458" s="180"/>
      <c r="D458" s="180"/>
      <c r="E458" s="441"/>
      <c r="F458" s="440"/>
    </row>
    <row r="459" spans="1:7" ht="38.25">
      <c r="A459" s="435"/>
      <c r="B459" s="463" t="s">
        <v>2287</v>
      </c>
      <c r="C459" s="180"/>
      <c r="D459" s="180"/>
      <c r="E459" s="441"/>
      <c r="F459" s="440"/>
    </row>
    <row r="460" spans="1:7" ht="13.15">
      <c r="A460" s="435"/>
      <c r="B460" s="599"/>
      <c r="C460" s="180"/>
      <c r="D460" s="180"/>
      <c r="E460" s="441"/>
      <c r="F460" s="440"/>
    </row>
    <row r="461" spans="1:7" ht="25.5">
      <c r="A461" s="435"/>
      <c r="B461" s="598" t="s">
        <v>2282</v>
      </c>
      <c r="C461" s="180"/>
      <c r="D461" s="180"/>
      <c r="E461" s="441"/>
      <c r="F461" s="440"/>
    </row>
    <row r="462" spans="1:7" ht="38.25">
      <c r="A462" s="432"/>
      <c r="B462" s="463" t="s">
        <v>2283</v>
      </c>
      <c r="C462" s="180"/>
      <c r="D462" s="180"/>
      <c r="E462" s="441"/>
      <c r="F462" s="440"/>
      <c r="G462"/>
    </row>
    <row r="463" spans="1:7" ht="38.25">
      <c r="A463" s="432"/>
      <c r="B463" s="463" t="s">
        <v>2284</v>
      </c>
      <c r="C463" s="180"/>
      <c r="D463" s="180"/>
      <c r="E463" s="441"/>
      <c r="F463" s="440"/>
    </row>
    <row r="464" spans="1:7" ht="38.25">
      <c r="A464" s="432"/>
      <c r="B464" s="463" t="s">
        <v>2285</v>
      </c>
      <c r="C464" s="180"/>
      <c r="D464" s="180"/>
      <c r="E464" s="441"/>
      <c r="F464" s="440"/>
    </row>
    <row r="465" spans="1:6" ht="13.15">
      <c r="A465" s="432"/>
      <c r="B465" s="463"/>
      <c r="C465" s="180"/>
      <c r="D465" s="180"/>
      <c r="E465" s="441"/>
      <c r="F465" s="440"/>
    </row>
    <row r="466" spans="1:6" ht="25.5">
      <c r="A466" s="432"/>
      <c r="B466" s="463" t="s">
        <v>2288</v>
      </c>
      <c r="C466" s="180"/>
      <c r="D466" s="180"/>
      <c r="E466" s="441"/>
      <c r="F466" s="440"/>
    </row>
    <row r="467" spans="1:6" ht="51">
      <c r="A467" s="432"/>
      <c r="B467" s="463" t="s">
        <v>2286</v>
      </c>
      <c r="C467" s="180"/>
      <c r="D467" s="180"/>
      <c r="E467" s="441"/>
      <c r="F467" s="440"/>
    </row>
    <row r="468" spans="1:6" ht="20.25" customHeight="1">
      <c r="A468" s="432"/>
      <c r="B468" s="450"/>
      <c r="C468" s="134" t="s">
        <v>55</v>
      </c>
      <c r="D468" s="134">
        <v>1</v>
      </c>
      <c r="E468" s="281"/>
      <c r="F468" s="434">
        <f t="shared" ref="F468" si="104">D468*E468</f>
        <v>0</v>
      </c>
    </row>
    <row r="469" spans="1:6" ht="13.15">
      <c r="A469" s="432"/>
      <c r="B469" s="445"/>
      <c r="C469" s="134"/>
      <c r="D469" s="134"/>
      <c r="E469" s="140"/>
      <c r="F469" s="434"/>
    </row>
    <row r="470" spans="1:6" ht="114.75">
      <c r="A470" s="435" t="s">
        <v>87</v>
      </c>
      <c r="B470" s="479" t="s">
        <v>1545</v>
      </c>
      <c r="C470" s="134" t="s">
        <v>55</v>
      </c>
      <c r="D470" s="134">
        <v>1</v>
      </c>
      <c r="E470" s="281"/>
      <c r="F470" s="434">
        <f t="shared" ref="F470" si="105">D470*E470</f>
        <v>0</v>
      </c>
    </row>
    <row r="471" spans="1:6" ht="13.15">
      <c r="A471" s="432"/>
      <c r="B471" s="445"/>
      <c r="C471" s="134"/>
      <c r="D471" s="134"/>
      <c r="E471" s="140"/>
      <c r="F471" s="434"/>
    </row>
    <row r="472" spans="1:6" ht="63.75">
      <c r="A472" s="435" t="s">
        <v>88</v>
      </c>
      <c r="B472" s="479" t="s">
        <v>1546</v>
      </c>
      <c r="C472" s="134" t="s">
        <v>55</v>
      </c>
      <c r="D472" s="134">
        <v>1</v>
      </c>
      <c r="E472" s="281"/>
      <c r="F472" s="434">
        <f t="shared" ref="F472" si="106">D472*E472</f>
        <v>0</v>
      </c>
    </row>
    <row r="473" spans="1:6" ht="13.15">
      <c r="A473" s="432"/>
      <c r="B473" s="445"/>
      <c r="C473" s="134"/>
      <c r="D473" s="134"/>
      <c r="E473" s="140"/>
      <c r="F473" s="434"/>
    </row>
    <row r="474" spans="1:6" ht="38.25">
      <c r="A474" s="435" t="s">
        <v>1547</v>
      </c>
      <c r="B474" s="480" t="s">
        <v>1548</v>
      </c>
      <c r="C474" s="134" t="s">
        <v>55</v>
      </c>
      <c r="D474" s="134">
        <v>1</v>
      </c>
      <c r="E474" s="281"/>
      <c r="F474" s="434">
        <f t="shared" ref="F474" si="107">D474*E474</f>
        <v>0</v>
      </c>
    </row>
    <row r="475" spans="1:6" ht="13.15">
      <c r="A475" s="432"/>
      <c r="B475" s="445"/>
      <c r="C475" s="134"/>
      <c r="D475" s="134"/>
      <c r="E475" s="140"/>
      <c r="F475" s="434"/>
    </row>
    <row r="476" spans="1:6" ht="13.15">
      <c r="A476" s="435" t="s">
        <v>1549</v>
      </c>
      <c r="B476" s="481" t="s">
        <v>1550</v>
      </c>
      <c r="C476" s="134"/>
      <c r="D476" s="134"/>
      <c r="E476" s="140"/>
      <c r="F476" s="434"/>
    </row>
    <row r="477" spans="1:6" ht="13.15">
      <c r="A477" s="432"/>
      <c r="B477" s="478" t="s">
        <v>1551</v>
      </c>
      <c r="C477" s="134"/>
      <c r="D477" s="134"/>
      <c r="E477" s="140"/>
      <c r="F477" s="434"/>
    </row>
    <row r="478" spans="1:6" ht="13.15">
      <c r="A478" s="432"/>
      <c r="B478" s="478" t="s">
        <v>1552</v>
      </c>
      <c r="C478" s="134"/>
      <c r="D478" s="134"/>
      <c r="E478" s="140"/>
      <c r="F478" s="434"/>
    </row>
    <row r="479" spans="1:6" ht="13.15">
      <c r="A479" s="432"/>
      <c r="B479" s="478" t="s">
        <v>1553</v>
      </c>
      <c r="C479" s="134"/>
      <c r="D479" s="134"/>
      <c r="E479" s="140"/>
      <c r="F479" s="434"/>
    </row>
    <row r="480" spans="1:6" ht="13.15">
      <c r="A480" s="432"/>
      <c r="B480" s="478" t="s">
        <v>1554</v>
      </c>
      <c r="C480" s="134"/>
      <c r="D480" s="134"/>
      <c r="E480" s="140"/>
      <c r="F480" s="434"/>
    </row>
    <row r="481" spans="1:6" ht="13.15">
      <c r="A481" s="432"/>
      <c r="B481" s="478" t="s">
        <v>1555</v>
      </c>
      <c r="C481" s="134" t="s">
        <v>55</v>
      </c>
      <c r="D481" s="134">
        <v>1</v>
      </c>
      <c r="E481" s="281"/>
      <c r="F481" s="434">
        <f t="shared" ref="F481" si="108">D481*E481</f>
        <v>0</v>
      </c>
    </row>
    <row r="482" spans="1:6" ht="13.15">
      <c r="A482" s="432"/>
      <c r="B482" s="445"/>
      <c r="C482" s="134"/>
      <c r="D482" s="134"/>
      <c r="E482" s="140"/>
      <c r="F482" s="434"/>
    </row>
    <row r="483" spans="1:6" ht="25.5">
      <c r="A483" s="435" t="s">
        <v>1556</v>
      </c>
      <c r="B483" s="478" t="s">
        <v>1557</v>
      </c>
      <c r="C483" s="134"/>
      <c r="D483" s="134"/>
      <c r="E483" s="140"/>
      <c r="F483" s="434"/>
    </row>
    <row r="484" spans="1:6" ht="13.15">
      <c r="A484" s="432"/>
      <c r="B484" s="482" t="s">
        <v>1558</v>
      </c>
      <c r="C484" s="134"/>
      <c r="D484" s="134"/>
      <c r="E484" s="140"/>
      <c r="F484" s="434"/>
    </row>
    <row r="485" spans="1:6" ht="13.15">
      <c r="A485" s="432"/>
      <c r="B485" s="482" t="s">
        <v>1559</v>
      </c>
      <c r="C485" s="134"/>
      <c r="D485" s="134"/>
      <c r="E485" s="140"/>
      <c r="F485" s="434"/>
    </row>
    <row r="486" spans="1:6" ht="13.15">
      <c r="A486" s="432"/>
      <c r="B486" s="482" t="s">
        <v>1553</v>
      </c>
      <c r="C486" s="134"/>
      <c r="D486" s="134"/>
      <c r="E486" s="140"/>
      <c r="F486" s="434"/>
    </row>
    <row r="487" spans="1:6" ht="25.5">
      <c r="A487" s="432"/>
      <c r="B487" s="482" t="s">
        <v>1560</v>
      </c>
      <c r="C487" s="134"/>
      <c r="D487" s="134"/>
      <c r="E487" s="140"/>
      <c r="F487" s="434"/>
    </row>
    <row r="488" spans="1:6" ht="25.5">
      <c r="A488" s="432"/>
      <c r="B488" s="482" t="s">
        <v>1561</v>
      </c>
      <c r="C488" s="134"/>
      <c r="D488" s="134"/>
      <c r="E488" s="140"/>
      <c r="F488" s="434"/>
    </row>
    <row r="489" spans="1:6" ht="13.15">
      <c r="A489" s="432"/>
      <c r="B489" s="482" t="s">
        <v>1562</v>
      </c>
      <c r="C489" s="134"/>
      <c r="D489" s="134"/>
      <c r="E489" s="140"/>
      <c r="F489" s="434"/>
    </row>
    <row r="490" spans="1:6" ht="13.15">
      <c r="A490" s="432"/>
      <c r="B490" s="482" t="s">
        <v>1563</v>
      </c>
      <c r="C490" s="134"/>
      <c r="D490" s="134"/>
      <c r="E490" s="140"/>
      <c r="F490" s="434"/>
    </row>
    <row r="491" spans="1:6" ht="13.15">
      <c r="A491" s="432"/>
      <c r="B491" s="482" t="s">
        <v>1554</v>
      </c>
      <c r="C491" s="134"/>
      <c r="D491" s="134"/>
      <c r="E491" s="140"/>
      <c r="F491" s="434"/>
    </row>
    <row r="492" spans="1:6" ht="13.15">
      <c r="A492" s="432"/>
      <c r="B492" s="482" t="s">
        <v>1555</v>
      </c>
      <c r="C492" s="134" t="s">
        <v>55</v>
      </c>
      <c r="D492" s="134">
        <v>1</v>
      </c>
      <c r="E492" s="281"/>
      <c r="F492" s="434">
        <f t="shared" ref="F492" si="109">D492*E492</f>
        <v>0</v>
      </c>
    </row>
    <row r="493" spans="1:6" ht="13.15">
      <c r="A493" s="432"/>
      <c r="B493" s="445"/>
      <c r="C493" s="134"/>
      <c r="D493" s="134"/>
      <c r="E493" s="140"/>
      <c r="F493" s="434"/>
    </row>
    <row r="494" spans="1:6" ht="76.5">
      <c r="A494" s="435" t="s">
        <v>1564</v>
      </c>
      <c r="B494" s="483" t="s">
        <v>1572</v>
      </c>
      <c r="C494" s="134"/>
      <c r="D494" s="134"/>
      <c r="E494" s="140"/>
      <c r="F494" s="434"/>
    </row>
    <row r="495" spans="1:6" ht="14.25" customHeight="1">
      <c r="A495" s="432"/>
      <c r="B495" s="484" t="s">
        <v>1565</v>
      </c>
      <c r="C495" s="134"/>
      <c r="D495" s="134"/>
      <c r="E495" s="140"/>
      <c r="F495" s="434"/>
    </row>
    <row r="496" spans="1:6" ht="13.15">
      <c r="A496" s="432"/>
      <c r="B496" s="482" t="s">
        <v>1566</v>
      </c>
      <c r="C496" s="134"/>
      <c r="D496" s="134"/>
      <c r="E496" s="140"/>
      <c r="F496" s="434"/>
    </row>
    <row r="497" spans="1:7" ht="13.15">
      <c r="A497" s="432"/>
      <c r="B497" s="485" t="s">
        <v>1567</v>
      </c>
      <c r="C497" s="134"/>
      <c r="D497" s="134"/>
      <c r="E497" s="140"/>
      <c r="F497" s="434"/>
    </row>
    <row r="498" spans="1:7" ht="13.15">
      <c r="A498" s="432"/>
      <c r="B498" s="478" t="s">
        <v>1568</v>
      </c>
      <c r="C498" s="134"/>
      <c r="D498" s="134"/>
      <c r="E498" s="140"/>
      <c r="F498" s="434"/>
    </row>
    <row r="499" spans="1:7" ht="13.15">
      <c r="A499" s="432"/>
      <c r="B499" s="482" t="s">
        <v>1569</v>
      </c>
      <c r="C499" s="134"/>
      <c r="D499" s="134"/>
      <c r="E499" s="140"/>
      <c r="F499" s="434"/>
    </row>
    <row r="500" spans="1:7" ht="13.15">
      <c r="A500" s="432"/>
      <c r="B500" s="482" t="s">
        <v>1570</v>
      </c>
      <c r="C500" s="134"/>
      <c r="D500" s="134"/>
      <c r="E500" s="140"/>
      <c r="F500" s="434"/>
    </row>
    <row r="501" spans="1:7" ht="13.15">
      <c r="A501" s="432"/>
      <c r="B501" s="482" t="s">
        <v>1571</v>
      </c>
      <c r="C501" s="134"/>
      <c r="D501" s="134"/>
      <c r="E501" s="140"/>
      <c r="F501" s="434"/>
    </row>
    <row r="502" spans="1:7" ht="13.15">
      <c r="A502" s="432"/>
      <c r="B502" s="485" t="s">
        <v>1554</v>
      </c>
      <c r="C502" s="134"/>
      <c r="D502" s="134"/>
      <c r="E502" s="140"/>
      <c r="F502" s="434"/>
    </row>
    <row r="503" spans="1:7" ht="13.15">
      <c r="A503" s="432"/>
      <c r="B503" s="485" t="s">
        <v>1555</v>
      </c>
      <c r="C503" s="134" t="s">
        <v>55</v>
      </c>
      <c r="D503" s="134">
        <v>1</v>
      </c>
      <c r="E503" s="281"/>
      <c r="F503" s="434">
        <f t="shared" ref="F503" si="110">D503*E503</f>
        <v>0</v>
      </c>
    </row>
    <row r="504" spans="1:7" ht="13.15">
      <c r="A504" s="432"/>
      <c r="B504" s="445"/>
      <c r="C504" s="134"/>
      <c r="D504" s="134"/>
      <c r="E504" s="140"/>
      <c r="F504" s="434"/>
    </row>
    <row r="505" spans="1:7" ht="63.75">
      <c r="A505" s="435" t="s">
        <v>1574</v>
      </c>
      <c r="B505" s="483" t="s">
        <v>1573</v>
      </c>
      <c r="C505" s="134" t="s">
        <v>55</v>
      </c>
      <c r="D505" s="134">
        <v>1</v>
      </c>
      <c r="E505" s="281"/>
      <c r="F505" s="434">
        <f t="shared" ref="F505" si="111">D505*E505</f>
        <v>0</v>
      </c>
    </row>
    <row r="506" spans="1:7" ht="13.15">
      <c r="A506" s="473"/>
      <c r="B506" s="340"/>
      <c r="C506" s="474"/>
      <c r="D506" s="142"/>
      <c r="E506" s="441"/>
      <c r="F506" s="475"/>
    </row>
    <row r="507" spans="1:7" ht="13.15">
      <c r="A507" s="153" t="s">
        <v>32</v>
      </c>
      <c r="B507" s="154" t="s">
        <v>1575</v>
      </c>
      <c r="C507" s="156"/>
      <c r="D507" s="157"/>
      <c r="E507" s="486"/>
      <c r="F507" s="158">
        <f>SUM(F451:F505)</f>
        <v>0</v>
      </c>
    </row>
    <row r="508" spans="1:7" ht="13.15">
      <c r="A508" s="473"/>
      <c r="B508" s="340"/>
      <c r="C508" s="474"/>
      <c r="D508" s="142"/>
      <c r="E508" s="441"/>
      <c r="F508" s="475"/>
    </row>
    <row r="509" spans="1:7" ht="13.15">
      <c r="A509" s="127" t="s">
        <v>1576</v>
      </c>
      <c r="B509" s="128" t="s">
        <v>1577</v>
      </c>
      <c r="C509" s="129"/>
      <c r="D509" s="129"/>
      <c r="E509" s="424"/>
      <c r="F509" s="425"/>
    </row>
    <row r="510" spans="1:7" ht="13.15">
      <c r="A510" s="473"/>
      <c r="B510" s="340"/>
      <c r="C510" s="474"/>
      <c r="D510" s="142"/>
      <c r="E510" s="441"/>
      <c r="F510" s="475"/>
    </row>
    <row r="511" spans="1:7" ht="63.75">
      <c r="A511" s="435" t="s">
        <v>1578</v>
      </c>
      <c r="B511" s="340" t="s">
        <v>2289</v>
      </c>
      <c r="C511" s="474"/>
      <c r="D511" s="474"/>
      <c r="E511" s="441"/>
      <c r="F511" s="487"/>
      <c r="G511"/>
    </row>
    <row r="512" spans="1:7" ht="13.5" customHeight="1">
      <c r="A512" s="435"/>
      <c r="B512" s="376" t="s">
        <v>1408</v>
      </c>
      <c r="C512" s="134" t="s">
        <v>711</v>
      </c>
      <c r="D512" s="134">
        <v>6</v>
      </c>
      <c r="E512" s="281"/>
      <c r="F512" s="434">
        <f t="shared" ref="F512:F518" si="112">D512*E512</f>
        <v>0</v>
      </c>
    </row>
    <row r="513" spans="1:6" ht="13.5" customHeight="1">
      <c r="A513" s="435"/>
      <c r="B513" s="376" t="s">
        <v>1409</v>
      </c>
      <c r="C513" s="134" t="s">
        <v>711</v>
      </c>
      <c r="D513" s="134">
        <v>18</v>
      </c>
      <c r="E513" s="281"/>
      <c r="F513" s="434">
        <f t="shared" si="112"/>
        <v>0</v>
      </c>
    </row>
    <row r="514" spans="1:6" ht="13.5" customHeight="1">
      <c r="A514" s="435"/>
      <c r="B514" s="376" t="s">
        <v>1410</v>
      </c>
      <c r="C514" s="134" t="s">
        <v>711</v>
      </c>
      <c r="D514" s="134">
        <v>18</v>
      </c>
      <c r="E514" s="281"/>
      <c r="F514" s="434">
        <f t="shared" si="112"/>
        <v>0</v>
      </c>
    </row>
    <row r="515" spans="1:6" ht="13.5" customHeight="1">
      <c r="A515" s="435"/>
      <c r="B515" s="376" t="s">
        <v>1411</v>
      </c>
      <c r="C515" s="134" t="s">
        <v>711</v>
      </c>
      <c r="D515" s="134">
        <v>18</v>
      </c>
      <c r="E515" s="281"/>
      <c r="F515" s="434">
        <f t="shared" si="112"/>
        <v>0</v>
      </c>
    </row>
    <row r="516" spans="1:6" ht="13.5" customHeight="1">
      <c r="A516" s="435"/>
      <c r="B516" s="376" t="s">
        <v>1412</v>
      </c>
      <c r="C516" s="134" t="s">
        <v>711</v>
      </c>
      <c r="D516" s="134">
        <v>48</v>
      </c>
      <c r="E516" s="281"/>
      <c r="F516" s="434">
        <f t="shared" si="112"/>
        <v>0</v>
      </c>
    </row>
    <row r="517" spans="1:6" ht="13.5" customHeight="1">
      <c r="A517" s="435"/>
      <c r="B517" s="376" t="s">
        <v>1579</v>
      </c>
      <c r="C517" s="134" t="s">
        <v>711</v>
      </c>
      <c r="D517" s="134">
        <v>70</v>
      </c>
      <c r="E517" s="281"/>
      <c r="F517" s="434">
        <f t="shared" si="112"/>
        <v>0</v>
      </c>
    </row>
    <row r="518" spans="1:6" ht="13.5" customHeight="1">
      <c r="A518" s="435"/>
      <c r="B518" s="376" t="s">
        <v>1580</v>
      </c>
      <c r="C518" s="134" t="s">
        <v>711</v>
      </c>
      <c r="D518" s="134">
        <v>300</v>
      </c>
      <c r="E518" s="281"/>
      <c r="F518" s="434">
        <f t="shared" si="112"/>
        <v>0</v>
      </c>
    </row>
    <row r="519" spans="1:6" ht="13.5" customHeight="1">
      <c r="A519" s="435"/>
      <c r="B519" s="106"/>
      <c r="C519" s="474"/>
      <c r="D519" s="474"/>
      <c r="E519" s="441"/>
      <c r="F519" s="487"/>
    </row>
    <row r="520" spans="1:6" ht="63.75">
      <c r="A520" s="435" t="s">
        <v>1581</v>
      </c>
      <c r="B520" s="340" t="s">
        <v>2290</v>
      </c>
      <c r="C520" s="474"/>
      <c r="D520" s="474"/>
      <c r="E520" s="441"/>
      <c r="F520" s="487"/>
    </row>
    <row r="521" spans="1:6" ht="13.5" customHeight="1">
      <c r="A521" s="435"/>
      <c r="B521" s="488" t="s">
        <v>1582</v>
      </c>
      <c r="C521" s="474"/>
      <c r="D521" s="474"/>
      <c r="E521" s="441"/>
      <c r="F521" s="487"/>
    </row>
    <row r="522" spans="1:6" ht="13.5" customHeight="1">
      <c r="A522" s="435"/>
      <c r="B522" s="376" t="s">
        <v>1583</v>
      </c>
      <c r="C522" s="134" t="s">
        <v>711</v>
      </c>
      <c r="D522" s="134">
        <v>6</v>
      </c>
      <c r="E522" s="281"/>
      <c r="F522" s="434">
        <f t="shared" ref="F522:F528" si="113">D522*E522</f>
        <v>0</v>
      </c>
    </row>
    <row r="523" spans="1:6" ht="13.5" customHeight="1">
      <c r="A523" s="435"/>
      <c r="B523" s="376" t="s">
        <v>1584</v>
      </c>
      <c r="C523" s="134" t="s">
        <v>711</v>
      </c>
      <c r="D523" s="134">
        <v>18</v>
      </c>
      <c r="E523" s="281"/>
      <c r="F523" s="434">
        <f t="shared" si="113"/>
        <v>0</v>
      </c>
    </row>
    <row r="524" spans="1:6" ht="13.5" customHeight="1">
      <c r="A524" s="435"/>
      <c r="B524" s="376" t="s">
        <v>1585</v>
      </c>
      <c r="C524" s="134" t="s">
        <v>711</v>
      </c>
      <c r="D524" s="134">
        <v>18</v>
      </c>
      <c r="E524" s="281"/>
      <c r="F524" s="434">
        <f t="shared" si="113"/>
        <v>0</v>
      </c>
    </row>
    <row r="525" spans="1:6" ht="14.25">
      <c r="A525" s="435"/>
      <c r="B525" s="376" t="s">
        <v>1586</v>
      </c>
      <c r="C525" s="134" t="s">
        <v>711</v>
      </c>
      <c r="D525" s="134">
        <v>18</v>
      </c>
      <c r="E525" s="281"/>
      <c r="F525" s="434">
        <f t="shared" si="113"/>
        <v>0</v>
      </c>
    </row>
    <row r="526" spans="1:6" ht="14.25">
      <c r="A526" s="435"/>
      <c r="B526" s="376" t="s">
        <v>1587</v>
      </c>
      <c r="C526" s="134" t="s">
        <v>711</v>
      </c>
      <c r="D526" s="134">
        <v>48</v>
      </c>
      <c r="E526" s="281"/>
      <c r="F526" s="434">
        <f t="shared" si="113"/>
        <v>0</v>
      </c>
    </row>
    <row r="527" spans="1:6" ht="14.25">
      <c r="A527" s="435"/>
      <c r="B527" s="376" t="s">
        <v>1588</v>
      </c>
      <c r="C527" s="134" t="s">
        <v>711</v>
      </c>
      <c r="D527" s="134">
        <v>70</v>
      </c>
      <c r="E527" s="281"/>
      <c r="F527" s="434">
        <f t="shared" si="113"/>
        <v>0</v>
      </c>
    </row>
    <row r="528" spans="1:6" ht="14.25">
      <c r="A528" s="435"/>
      <c r="B528" s="376" t="s">
        <v>1589</v>
      </c>
      <c r="C528" s="134" t="s">
        <v>711</v>
      </c>
      <c r="D528" s="134">
        <v>160</v>
      </c>
      <c r="E528" s="281"/>
      <c r="F528" s="434">
        <f t="shared" si="113"/>
        <v>0</v>
      </c>
    </row>
    <row r="529" spans="1:6" ht="13.15">
      <c r="A529" s="435"/>
      <c r="B529" s="106"/>
      <c r="C529" s="474"/>
      <c r="D529" s="474"/>
      <c r="E529" s="441"/>
      <c r="F529" s="487"/>
    </row>
    <row r="530" spans="1:6" ht="95.25" customHeight="1">
      <c r="A530" s="435" t="s">
        <v>1590</v>
      </c>
      <c r="B530" s="106" t="s">
        <v>1451</v>
      </c>
      <c r="C530" s="474"/>
      <c r="D530" s="474"/>
      <c r="E530" s="441"/>
      <c r="F530" s="487"/>
    </row>
    <row r="531" spans="1:6" ht="13.15">
      <c r="A531" s="435"/>
      <c r="B531" s="375" t="s">
        <v>1439</v>
      </c>
      <c r="C531" s="134" t="s">
        <v>11</v>
      </c>
      <c r="D531" s="134">
        <v>1</v>
      </c>
      <c r="E531" s="281"/>
      <c r="F531" s="434">
        <f t="shared" ref="F531:F535" si="114">D531*E531</f>
        <v>0</v>
      </c>
    </row>
    <row r="532" spans="1:6" ht="12" customHeight="1">
      <c r="A532" s="432"/>
      <c r="B532" s="375" t="s">
        <v>1591</v>
      </c>
      <c r="C532" s="134" t="s">
        <v>11</v>
      </c>
      <c r="D532" s="134">
        <v>1</v>
      </c>
      <c r="E532" s="281"/>
      <c r="F532" s="434">
        <f t="shared" si="114"/>
        <v>0</v>
      </c>
    </row>
    <row r="533" spans="1:6" ht="12" customHeight="1">
      <c r="A533" s="432"/>
      <c r="B533" s="375" t="s">
        <v>1592</v>
      </c>
      <c r="C533" s="134" t="s">
        <v>11</v>
      </c>
      <c r="D533" s="134">
        <v>1</v>
      </c>
      <c r="E533" s="281"/>
      <c r="F533" s="434">
        <f t="shared" si="114"/>
        <v>0</v>
      </c>
    </row>
    <row r="534" spans="1:6" ht="12" customHeight="1">
      <c r="A534" s="432"/>
      <c r="B534" s="375" t="s">
        <v>1593</v>
      </c>
      <c r="C534" s="134" t="s">
        <v>11</v>
      </c>
      <c r="D534" s="134">
        <v>5</v>
      </c>
      <c r="E534" s="281"/>
      <c r="F534" s="434">
        <f t="shared" si="114"/>
        <v>0</v>
      </c>
    </row>
    <row r="535" spans="1:6" ht="12" customHeight="1">
      <c r="A535" s="214"/>
      <c r="B535" s="375" t="s">
        <v>1594</v>
      </c>
      <c r="C535" s="134" t="s">
        <v>11</v>
      </c>
      <c r="D535" s="134">
        <v>1</v>
      </c>
      <c r="E535" s="281"/>
      <c r="F535" s="434">
        <f t="shared" si="114"/>
        <v>0</v>
      </c>
    </row>
    <row r="536" spans="1:6" ht="12" customHeight="1">
      <c r="A536" s="214"/>
      <c r="B536" s="489"/>
      <c r="C536" s="134"/>
      <c r="D536" s="134"/>
      <c r="E536" s="140"/>
      <c r="F536" s="434"/>
    </row>
    <row r="537" spans="1:6" ht="12" customHeight="1">
      <c r="A537" s="435" t="s">
        <v>1595</v>
      </c>
      <c r="B537" s="106" t="s">
        <v>1596</v>
      </c>
      <c r="C537" s="134"/>
      <c r="D537" s="134"/>
      <c r="E537" s="140"/>
      <c r="F537" s="434"/>
    </row>
    <row r="538" spans="1:6" ht="12" customHeight="1">
      <c r="A538" s="184"/>
      <c r="B538" s="106" t="s">
        <v>1597</v>
      </c>
      <c r="C538" s="134" t="s">
        <v>11</v>
      </c>
      <c r="D538" s="134">
        <v>1</v>
      </c>
      <c r="E538" s="281"/>
      <c r="F538" s="434">
        <f t="shared" ref="F538:F542" si="115">D538*E538</f>
        <v>0</v>
      </c>
    </row>
    <row r="539" spans="1:6">
      <c r="A539" s="214"/>
      <c r="B539" s="106" t="s">
        <v>1598</v>
      </c>
      <c r="C539" s="134" t="s">
        <v>11</v>
      </c>
      <c r="D539" s="134">
        <v>2</v>
      </c>
      <c r="E539" s="281"/>
      <c r="F539" s="434">
        <f t="shared" si="115"/>
        <v>0</v>
      </c>
    </row>
    <row r="540" spans="1:6">
      <c r="A540" s="214"/>
      <c r="B540" s="108" t="s">
        <v>1599</v>
      </c>
      <c r="C540" s="134" t="s">
        <v>11</v>
      </c>
      <c r="D540" s="134">
        <v>1</v>
      </c>
      <c r="E540" s="281"/>
      <c r="F540" s="434">
        <f t="shared" si="115"/>
        <v>0</v>
      </c>
    </row>
    <row r="541" spans="1:6">
      <c r="A541" s="214"/>
      <c r="B541" s="106" t="s">
        <v>1600</v>
      </c>
      <c r="C541" s="134" t="s">
        <v>11</v>
      </c>
      <c r="D541" s="134">
        <v>1</v>
      </c>
      <c r="E541" s="281"/>
      <c r="F541" s="434">
        <f t="shared" si="115"/>
        <v>0</v>
      </c>
    </row>
    <row r="542" spans="1:6">
      <c r="A542" s="214"/>
      <c r="B542" s="108" t="s">
        <v>1452</v>
      </c>
      <c r="C542" s="134" t="s">
        <v>11</v>
      </c>
      <c r="D542" s="134">
        <v>1</v>
      </c>
      <c r="E542" s="281"/>
      <c r="F542" s="434">
        <f t="shared" si="115"/>
        <v>0</v>
      </c>
    </row>
    <row r="543" spans="1:6">
      <c r="A543" s="214"/>
      <c r="B543" s="108"/>
      <c r="C543" s="134"/>
      <c r="D543" s="134"/>
      <c r="E543" s="140"/>
      <c r="F543" s="434"/>
    </row>
    <row r="544" spans="1:6" ht="51">
      <c r="A544" s="435" t="s">
        <v>1601</v>
      </c>
      <c r="B544" s="340" t="s">
        <v>2291</v>
      </c>
      <c r="C544" s="134"/>
      <c r="D544" s="134"/>
      <c r="E544" s="140"/>
      <c r="F544" s="434"/>
    </row>
    <row r="545" spans="1:6" ht="51">
      <c r="A545" s="214"/>
      <c r="B545" s="106" t="s">
        <v>1602</v>
      </c>
      <c r="C545" s="134"/>
      <c r="D545" s="134"/>
      <c r="E545" s="140"/>
      <c r="F545" s="434"/>
    </row>
    <row r="546" spans="1:6">
      <c r="A546" s="214"/>
      <c r="B546" s="340"/>
      <c r="C546" s="134"/>
      <c r="D546" s="134"/>
      <c r="E546" s="140"/>
      <c r="F546" s="434"/>
    </row>
    <row r="547" spans="1:6">
      <c r="A547" s="214"/>
      <c r="B547" s="449" t="s">
        <v>1603</v>
      </c>
      <c r="C547" s="134"/>
      <c r="D547" s="134"/>
      <c r="E547" s="140"/>
      <c r="F547" s="434"/>
    </row>
    <row r="548" spans="1:6">
      <c r="A548" s="214"/>
      <c r="B548" s="449" t="s">
        <v>1604</v>
      </c>
      <c r="C548" s="134"/>
      <c r="D548" s="134"/>
      <c r="E548" s="140"/>
      <c r="F548" s="434"/>
    </row>
    <row r="549" spans="1:6">
      <c r="A549" s="214"/>
      <c r="B549" s="449" t="s">
        <v>1605</v>
      </c>
      <c r="C549" s="134"/>
      <c r="D549" s="134"/>
      <c r="E549" s="140"/>
      <c r="F549" s="434"/>
    </row>
    <row r="550" spans="1:6">
      <c r="A550" s="214"/>
      <c r="B550" s="449" t="s">
        <v>1606</v>
      </c>
      <c r="C550" s="134"/>
      <c r="D550" s="134"/>
      <c r="E550" s="140"/>
      <c r="F550" s="434"/>
    </row>
    <row r="551" spans="1:6">
      <c r="A551" s="214"/>
      <c r="B551" s="449" t="s">
        <v>1607</v>
      </c>
      <c r="C551" s="134"/>
      <c r="D551" s="134"/>
      <c r="E551" s="140"/>
      <c r="F551" s="434"/>
    </row>
    <row r="552" spans="1:6">
      <c r="A552" s="214"/>
      <c r="B552" s="449" t="s">
        <v>1608</v>
      </c>
      <c r="C552" s="134"/>
      <c r="D552" s="134"/>
      <c r="E552" s="140"/>
      <c r="F552" s="434"/>
    </row>
    <row r="553" spans="1:6">
      <c r="A553" s="214"/>
      <c r="B553" s="449" t="s">
        <v>1609</v>
      </c>
      <c r="C553" s="134"/>
      <c r="D553" s="134"/>
      <c r="E553" s="140"/>
      <c r="F553" s="434"/>
    </row>
    <row r="554" spans="1:6">
      <c r="A554" s="214"/>
      <c r="B554" s="449" t="s">
        <v>1610</v>
      </c>
      <c r="C554" s="134"/>
      <c r="D554" s="134"/>
      <c r="E554" s="140"/>
      <c r="F554" s="434"/>
    </row>
    <row r="555" spans="1:6" ht="25.5">
      <c r="A555" s="214"/>
      <c r="B555" s="490" t="s">
        <v>2292</v>
      </c>
      <c r="C555" s="134"/>
      <c r="D555" s="134"/>
      <c r="E555" s="140"/>
      <c r="F555" s="434"/>
    </row>
    <row r="556" spans="1:6">
      <c r="A556" s="214"/>
      <c r="B556" s="209" t="s">
        <v>1611</v>
      </c>
    </row>
    <row r="557" spans="1:6" ht="18.75" customHeight="1">
      <c r="A557" s="214"/>
      <c r="B557" s="445"/>
      <c r="C557" s="134" t="s">
        <v>11</v>
      </c>
      <c r="D557" s="134">
        <v>576</v>
      </c>
      <c r="E557" s="281"/>
      <c r="F557" s="434">
        <f>D557*E557</f>
        <v>0</v>
      </c>
    </row>
    <row r="558" spans="1:6">
      <c r="A558" s="214"/>
      <c r="B558" s="108"/>
      <c r="C558" s="134"/>
      <c r="D558" s="134"/>
      <c r="E558" s="140"/>
      <c r="F558" s="434"/>
    </row>
    <row r="559" spans="1:6" ht="38.25">
      <c r="A559" s="435" t="s">
        <v>1613</v>
      </c>
      <c r="B559" s="491" t="s">
        <v>1612</v>
      </c>
      <c r="C559" s="134"/>
      <c r="D559" s="134"/>
      <c r="E559" s="140"/>
      <c r="F559" s="434"/>
    </row>
    <row r="560" spans="1:6">
      <c r="A560" s="214"/>
      <c r="B560" s="492" t="s">
        <v>1589</v>
      </c>
      <c r="C560" s="134" t="s">
        <v>11</v>
      </c>
      <c r="D560" s="134">
        <v>40</v>
      </c>
      <c r="E560" s="281"/>
      <c r="F560" s="434">
        <f>D560*E560</f>
        <v>0</v>
      </c>
    </row>
    <row r="561" spans="1:6">
      <c r="A561" s="214"/>
      <c r="B561" s="492"/>
      <c r="C561" s="134"/>
      <c r="D561" s="134"/>
      <c r="E561" s="140"/>
      <c r="F561" s="434"/>
    </row>
    <row r="562" spans="1:6" ht="51">
      <c r="A562" s="435" t="s">
        <v>1614</v>
      </c>
      <c r="B562" s="340" t="s">
        <v>2293</v>
      </c>
      <c r="C562" s="134"/>
      <c r="D562" s="134"/>
      <c r="E562" s="140"/>
      <c r="F562" s="434"/>
    </row>
    <row r="563" spans="1:6">
      <c r="A563" s="214"/>
      <c r="B563" s="493" t="s">
        <v>1589</v>
      </c>
      <c r="C563" s="134" t="s">
        <v>11</v>
      </c>
      <c r="D563" s="134">
        <v>40</v>
      </c>
      <c r="E563" s="281"/>
      <c r="F563" s="434">
        <f>D563*E563</f>
        <v>0</v>
      </c>
    </row>
    <row r="564" spans="1:6">
      <c r="A564" s="214"/>
      <c r="B564" s="492"/>
      <c r="C564" s="134"/>
      <c r="D564" s="134"/>
      <c r="E564" s="140"/>
      <c r="F564" s="434"/>
    </row>
    <row r="565" spans="1:6" ht="81" customHeight="1">
      <c r="A565" s="435" t="s">
        <v>1615</v>
      </c>
      <c r="B565" s="106" t="s">
        <v>1616</v>
      </c>
      <c r="C565" s="134"/>
      <c r="D565" s="134"/>
      <c r="E565" s="140"/>
      <c r="F565" s="434"/>
    </row>
    <row r="566" spans="1:6">
      <c r="A566" s="214"/>
      <c r="B566" s="493" t="s">
        <v>1589</v>
      </c>
      <c r="C566" s="134" t="s">
        <v>11</v>
      </c>
      <c r="D566" s="134">
        <v>40</v>
      </c>
      <c r="E566" s="281"/>
      <c r="F566" s="434">
        <f>D566*E566</f>
        <v>0</v>
      </c>
    </row>
    <row r="567" spans="1:6">
      <c r="A567" s="214"/>
      <c r="B567" s="108"/>
      <c r="C567" s="134"/>
      <c r="D567" s="134"/>
      <c r="E567" s="140"/>
      <c r="F567" s="434"/>
    </row>
    <row r="568" spans="1:6" ht="13.15">
      <c r="A568" s="435" t="s">
        <v>1617</v>
      </c>
      <c r="B568" s="209" t="s">
        <v>1618</v>
      </c>
      <c r="C568" s="134" t="s">
        <v>11</v>
      </c>
      <c r="D568" s="134">
        <v>160</v>
      </c>
      <c r="E568" s="281"/>
      <c r="F568" s="434">
        <f>D568*E568</f>
        <v>0</v>
      </c>
    </row>
    <row r="569" spans="1:6">
      <c r="A569" s="214"/>
      <c r="B569" s="108"/>
      <c r="C569" s="134"/>
      <c r="D569" s="134"/>
      <c r="E569" s="140"/>
      <c r="F569" s="434"/>
    </row>
    <row r="570" spans="1:6" ht="13.15">
      <c r="A570" s="435" t="s">
        <v>1619</v>
      </c>
      <c r="B570" s="209" t="s">
        <v>1620</v>
      </c>
      <c r="C570" s="134" t="s">
        <v>11</v>
      </c>
      <c r="D570" s="134">
        <v>40</v>
      </c>
      <c r="E570" s="281"/>
      <c r="F570" s="434">
        <f>D570*E570</f>
        <v>0</v>
      </c>
    </row>
    <row r="571" spans="1:6" ht="13.15">
      <c r="A571" s="435"/>
      <c r="B571" s="209"/>
      <c r="C571" s="134"/>
      <c r="D571" s="134"/>
      <c r="E571" s="140"/>
      <c r="F571" s="434"/>
    </row>
    <row r="572" spans="1:6" ht="13.15">
      <c r="A572" s="435" t="s">
        <v>1621</v>
      </c>
      <c r="B572" s="209" t="s">
        <v>1622</v>
      </c>
      <c r="C572" s="134" t="s">
        <v>11</v>
      </c>
      <c r="D572" s="134">
        <v>40</v>
      </c>
      <c r="E572" s="281"/>
      <c r="F572" s="434">
        <f>D572*E572</f>
        <v>0</v>
      </c>
    </row>
    <row r="573" spans="1:6" ht="13.15">
      <c r="A573" s="435"/>
      <c r="B573" s="209"/>
      <c r="C573" s="134"/>
      <c r="D573" s="134"/>
      <c r="E573" s="140"/>
      <c r="F573" s="434"/>
    </row>
    <row r="574" spans="1:6" ht="89.25">
      <c r="A574" s="435" t="s">
        <v>1624</v>
      </c>
      <c r="B574" s="106" t="s">
        <v>1623</v>
      </c>
      <c r="C574" s="134" t="s">
        <v>720</v>
      </c>
      <c r="D574" s="134">
        <v>50</v>
      </c>
      <c r="E574" s="281"/>
      <c r="F574" s="434">
        <f t="shared" ref="F574" si="116">D574*E574</f>
        <v>0</v>
      </c>
    </row>
    <row r="575" spans="1:6" ht="13.15">
      <c r="A575" s="435"/>
      <c r="B575" s="209"/>
      <c r="C575" s="134"/>
      <c r="D575" s="134"/>
      <c r="E575" s="140"/>
      <c r="F575" s="434"/>
    </row>
    <row r="576" spans="1:6" ht="67.5" customHeight="1">
      <c r="A576" s="435" t="s">
        <v>1625</v>
      </c>
      <c r="B576" s="106" t="s">
        <v>1626</v>
      </c>
      <c r="C576" s="134" t="s">
        <v>55</v>
      </c>
      <c r="D576" s="134">
        <v>1</v>
      </c>
      <c r="E576" s="281"/>
      <c r="F576" s="434">
        <f t="shared" ref="F576" si="117">D576*E576</f>
        <v>0</v>
      </c>
    </row>
    <row r="577" spans="1:6" ht="13.15">
      <c r="A577" s="435"/>
      <c r="B577" s="209"/>
      <c r="C577" s="134"/>
      <c r="D577" s="134"/>
      <c r="E577" s="140"/>
      <c r="F577" s="434"/>
    </row>
    <row r="578" spans="1:6" ht="25.5">
      <c r="A578" s="435" t="s">
        <v>1627</v>
      </c>
      <c r="B578" s="106" t="s">
        <v>1628</v>
      </c>
      <c r="C578" s="134" t="s">
        <v>55</v>
      </c>
      <c r="D578" s="134">
        <v>10</v>
      </c>
      <c r="E578" s="281"/>
      <c r="F578" s="434">
        <f t="shared" ref="F578" si="118">D578*E578</f>
        <v>0</v>
      </c>
    </row>
    <row r="579" spans="1:6" ht="13.15">
      <c r="A579" s="435"/>
      <c r="B579" s="209"/>
      <c r="C579" s="134"/>
      <c r="D579" s="134"/>
      <c r="E579" s="140"/>
      <c r="F579" s="434"/>
    </row>
    <row r="580" spans="1:6" ht="25.5">
      <c r="A580" s="435" t="s">
        <v>1629</v>
      </c>
      <c r="B580" s="106" t="s">
        <v>1509</v>
      </c>
      <c r="C580" s="134"/>
      <c r="D580" s="134"/>
      <c r="E580" s="140"/>
      <c r="F580" s="434"/>
    </row>
    <row r="581" spans="1:6" ht="13.15">
      <c r="A581" s="435"/>
      <c r="B581" s="106" t="s">
        <v>1510</v>
      </c>
      <c r="C581" s="134"/>
      <c r="D581" s="134"/>
      <c r="E581" s="140"/>
      <c r="F581" s="434"/>
    </row>
    <row r="582" spans="1:6" ht="13.15">
      <c r="A582" s="435"/>
      <c r="B582" s="106" t="s">
        <v>1630</v>
      </c>
      <c r="C582" s="134"/>
      <c r="D582" s="134"/>
      <c r="E582" s="140"/>
      <c r="F582" s="434"/>
    </row>
    <row r="583" spans="1:6" ht="13.15">
      <c r="A583" s="435"/>
      <c r="B583" s="106" t="s">
        <v>1631</v>
      </c>
      <c r="C583" s="134"/>
      <c r="D583" s="134"/>
      <c r="E583" s="140"/>
      <c r="F583" s="434"/>
    </row>
    <row r="584" spans="1:6" ht="13.15">
      <c r="A584" s="435"/>
      <c r="B584" s="106" t="s">
        <v>1513</v>
      </c>
      <c r="C584" s="134"/>
      <c r="D584" s="134"/>
      <c r="E584" s="140"/>
      <c r="F584" s="434"/>
    </row>
    <row r="585" spans="1:6">
      <c r="A585" s="5"/>
      <c r="B585" s="106" t="s">
        <v>1514</v>
      </c>
      <c r="C585" s="134" t="s">
        <v>55</v>
      </c>
      <c r="D585" s="134">
        <v>1</v>
      </c>
      <c r="E585" s="281"/>
      <c r="F585" s="434">
        <f t="shared" ref="F585" si="119">D585*E585</f>
        <v>0</v>
      </c>
    </row>
    <row r="586" spans="1:6">
      <c r="A586" s="5"/>
      <c r="B586" s="106"/>
      <c r="C586" s="134"/>
      <c r="D586" s="134"/>
      <c r="E586" s="140"/>
      <c r="F586" s="434"/>
    </row>
    <row r="587" spans="1:6" ht="38.25">
      <c r="A587" s="435" t="s">
        <v>1632</v>
      </c>
      <c r="B587" s="494" t="s">
        <v>1633</v>
      </c>
      <c r="C587" s="134" t="s">
        <v>55</v>
      </c>
      <c r="D587" s="134">
        <v>1</v>
      </c>
      <c r="E587" s="281"/>
      <c r="F587" s="434">
        <f t="shared" ref="F587" si="120">D587*E587</f>
        <v>0</v>
      </c>
    </row>
    <row r="588" spans="1:6">
      <c r="A588" s="5"/>
      <c r="B588" s="106"/>
      <c r="C588" s="134"/>
      <c r="D588" s="134"/>
      <c r="E588" s="140"/>
      <c r="F588" s="434"/>
    </row>
    <row r="589" spans="1:6" ht="29.25" customHeight="1">
      <c r="A589" s="435" t="s">
        <v>1634</v>
      </c>
      <c r="B589" s="468" t="s">
        <v>1635</v>
      </c>
      <c r="C589" s="134" t="s">
        <v>55</v>
      </c>
      <c r="D589" s="134">
        <v>1</v>
      </c>
      <c r="E589" s="281"/>
      <c r="F589" s="434">
        <f t="shared" ref="F589" si="121">D589*E589</f>
        <v>0</v>
      </c>
    </row>
    <row r="590" spans="1:6">
      <c r="A590" s="5"/>
      <c r="B590" s="106"/>
      <c r="C590" s="134"/>
      <c r="D590" s="134"/>
      <c r="E590" s="140"/>
      <c r="F590" s="434"/>
    </row>
    <row r="591" spans="1:6" ht="51">
      <c r="A591" s="435" t="s">
        <v>1636</v>
      </c>
      <c r="B591" s="106" t="s">
        <v>1637</v>
      </c>
      <c r="C591" s="134" t="s">
        <v>55</v>
      </c>
      <c r="D591" s="134">
        <v>1</v>
      </c>
      <c r="E591" s="281"/>
      <c r="F591" s="434">
        <f t="shared" ref="F591" si="122">D591*E591</f>
        <v>0</v>
      </c>
    </row>
    <row r="592" spans="1:6" ht="13.15">
      <c r="A592" s="435"/>
      <c r="B592" s="106"/>
      <c r="C592" s="134"/>
      <c r="D592" s="134"/>
      <c r="E592" s="140"/>
      <c r="F592" s="434"/>
    </row>
    <row r="593" spans="1:6" ht="51">
      <c r="A593" s="435" t="s">
        <v>1638</v>
      </c>
      <c r="B593" s="106" t="s">
        <v>1639</v>
      </c>
      <c r="C593" s="134" t="s">
        <v>55</v>
      </c>
      <c r="D593" s="134">
        <v>1</v>
      </c>
      <c r="E593" s="281"/>
      <c r="F593" s="434">
        <f t="shared" ref="F593" si="123">D593*E593</f>
        <v>0</v>
      </c>
    </row>
    <row r="594" spans="1:6" ht="13.15">
      <c r="A594" s="435"/>
      <c r="B594" s="106"/>
      <c r="C594" s="134"/>
      <c r="D594" s="134"/>
      <c r="E594" s="140"/>
      <c r="F594" s="434"/>
    </row>
    <row r="595" spans="1:6" ht="13.15">
      <c r="A595" s="435" t="s">
        <v>1640</v>
      </c>
      <c r="B595" s="340" t="s">
        <v>1641</v>
      </c>
      <c r="C595" s="134" t="s">
        <v>55</v>
      </c>
      <c r="D595" s="134">
        <v>1</v>
      </c>
      <c r="E595" s="281"/>
      <c r="F595" s="434">
        <f t="shared" ref="F595" si="124">D595*E595</f>
        <v>0</v>
      </c>
    </row>
    <row r="596" spans="1:6" ht="13.15">
      <c r="A596" s="435"/>
      <c r="B596" s="106"/>
      <c r="C596" s="134"/>
      <c r="D596" s="134"/>
      <c r="E596" s="140"/>
      <c r="F596" s="434"/>
    </row>
    <row r="597" spans="1:6" ht="51">
      <c r="A597" s="435" t="s">
        <v>1642</v>
      </c>
      <c r="B597" s="106" t="s">
        <v>1523</v>
      </c>
      <c r="C597" s="134" t="s">
        <v>55</v>
      </c>
      <c r="D597" s="134">
        <v>1</v>
      </c>
      <c r="E597" s="281"/>
      <c r="F597" s="434">
        <f t="shared" ref="F597" si="125">D597*E597</f>
        <v>0</v>
      </c>
    </row>
    <row r="598" spans="1:6" ht="13.15">
      <c r="A598" s="435"/>
      <c r="B598" s="106"/>
      <c r="C598" s="134"/>
      <c r="D598" s="134"/>
      <c r="E598" s="140"/>
      <c r="F598" s="434"/>
    </row>
    <row r="599" spans="1:6" ht="38.25">
      <c r="A599" s="435" t="s">
        <v>1643</v>
      </c>
      <c r="B599" s="106" t="s">
        <v>1525</v>
      </c>
    </row>
    <row r="600" spans="1:6" ht="51">
      <c r="A600" s="435"/>
      <c r="B600" s="106" t="s">
        <v>1644</v>
      </c>
      <c r="C600" s="134" t="s">
        <v>55</v>
      </c>
      <c r="D600" s="134">
        <v>1</v>
      </c>
      <c r="E600" s="281"/>
      <c r="F600" s="434">
        <f t="shared" ref="F600" si="126">D600*E600</f>
        <v>0</v>
      </c>
    </row>
    <row r="601" spans="1:6" ht="13.15">
      <c r="A601" s="435"/>
      <c r="B601" s="106"/>
      <c r="C601" s="134"/>
      <c r="D601" s="134"/>
      <c r="E601" s="140"/>
      <c r="F601" s="434"/>
    </row>
    <row r="602" spans="1:6" ht="13.15">
      <c r="A602" s="153" t="s">
        <v>1576</v>
      </c>
      <c r="B602" s="154" t="s">
        <v>1645</v>
      </c>
      <c r="C602" s="156"/>
      <c r="D602" s="157"/>
      <c r="E602" s="486"/>
      <c r="F602" s="158">
        <f>SUM(F511:F600)</f>
        <v>0</v>
      </c>
    </row>
    <row r="603" spans="1:6" ht="13.15">
      <c r="A603" s="432"/>
      <c r="B603" s="169"/>
      <c r="C603" s="474"/>
      <c r="D603" s="474"/>
      <c r="E603" s="441"/>
      <c r="F603" s="487"/>
    </row>
    <row r="604" spans="1:6" ht="13.15">
      <c r="A604" s="127" t="s">
        <v>1646</v>
      </c>
      <c r="B604" s="128" t="s">
        <v>1647</v>
      </c>
      <c r="C604" s="129"/>
      <c r="D604" s="129"/>
      <c r="E604" s="424"/>
      <c r="F604" s="425"/>
    </row>
    <row r="605" spans="1:6" ht="13.15">
      <c r="A605" s="432"/>
      <c r="B605" s="169"/>
      <c r="C605" s="474"/>
      <c r="D605" s="474"/>
      <c r="E605" s="441"/>
      <c r="F605" s="487"/>
    </row>
    <row r="606" spans="1:6" ht="63.75">
      <c r="A606" s="435" t="s">
        <v>1648</v>
      </c>
      <c r="B606" s="446" t="s">
        <v>2294</v>
      </c>
      <c r="C606" s="134" t="s">
        <v>11</v>
      </c>
      <c r="D606" s="134">
        <v>2</v>
      </c>
      <c r="E606" s="281"/>
      <c r="F606" s="434">
        <f t="shared" ref="F606" si="127">D606*E606</f>
        <v>0</v>
      </c>
    </row>
    <row r="607" spans="1:6" ht="13.15">
      <c r="A607" s="432"/>
      <c r="B607" s="443"/>
      <c r="C607" s="474"/>
      <c r="D607" s="474"/>
      <c r="E607" s="441"/>
      <c r="F607" s="487"/>
    </row>
    <row r="608" spans="1:6" ht="51">
      <c r="A608" s="435" t="s">
        <v>1649</v>
      </c>
      <c r="B608" s="603" t="s">
        <v>2301</v>
      </c>
      <c r="C608" s="474"/>
      <c r="D608" s="474"/>
      <c r="E608" s="441"/>
      <c r="F608" s="487"/>
    </row>
    <row r="609" spans="1:7" ht="13.15">
      <c r="A609" s="432"/>
      <c r="B609" s="601" t="s">
        <v>2300</v>
      </c>
      <c r="C609" s="474"/>
      <c r="D609" s="474"/>
      <c r="E609" s="441"/>
      <c r="F609" s="487"/>
    </row>
    <row r="610" spans="1:7" ht="13.15">
      <c r="A610" s="432"/>
      <c r="B610" s="601" t="s">
        <v>2295</v>
      </c>
      <c r="C610" s="474"/>
      <c r="D610" s="474"/>
      <c r="E610" s="441"/>
      <c r="F610" s="487"/>
    </row>
    <row r="611" spans="1:7" ht="13.15">
      <c r="A611" s="432"/>
      <c r="B611" s="600" t="s">
        <v>1650</v>
      </c>
      <c r="C611" s="474"/>
      <c r="D611" s="474"/>
      <c r="E611" s="441"/>
      <c r="F611" s="487"/>
    </row>
    <row r="612" spans="1:7" ht="13.15">
      <c r="A612" s="432"/>
      <c r="B612" s="600" t="s">
        <v>1651</v>
      </c>
      <c r="C612" s="474"/>
      <c r="D612" s="474"/>
      <c r="E612" s="441"/>
      <c r="F612" s="487"/>
    </row>
    <row r="613" spans="1:7" ht="13.15">
      <c r="A613" s="432"/>
      <c r="B613" s="601" t="s">
        <v>2296</v>
      </c>
      <c r="C613" s="474"/>
      <c r="D613" s="474"/>
      <c r="E613" s="441"/>
      <c r="F613" s="487"/>
    </row>
    <row r="614" spans="1:7" ht="13.15">
      <c r="A614" s="432"/>
      <c r="B614" s="602" t="s">
        <v>2297</v>
      </c>
      <c r="C614" s="474"/>
      <c r="D614" s="474"/>
      <c r="E614" s="441"/>
      <c r="F614" s="487"/>
    </row>
    <row r="615" spans="1:7" ht="13.15">
      <c r="A615" s="432"/>
      <c r="B615" s="602" t="s">
        <v>2298</v>
      </c>
      <c r="C615" s="474"/>
      <c r="D615" s="474"/>
      <c r="E615" s="441"/>
      <c r="F615" s="487"/>
    </row>
    <row r="616" spans="1:7" ht="17.25" customHeight="1">
      <c r="A616" s="432"/>
      <c r="B616" s="108"/>
      <c r="C616" s="134" t="s">
        <v>11</v>
      </c>
      <c r="D616" s="134">
        <v>2</v>
      </c>
      <c r="E616" s="281"/>
      <c r="F616" s="434">
        <f t="shared" ref="F616" si="128">D616*E616</f>
        <v>0</v>
      </c>
    </row>
    <row r="617" spans="1:7" ht="15" customHeight="1">
      <c r="A617" s="432"/>
      <c r="B617" s="108"/>
      <c r="C617" s="134"/>
      <c r="D617" s="134"/>
      <c r="E617" s="140"/>
      <c r="F617" s="434"/>
    </row>
    <row r="618" spans="1:7" ht="68.25" customHeight="1">
      <c r="A618" s="435" t="s">
        <v>1653</v>
      </c>
      <c r="B618" s="495" t="s">
        <v>1652</v>
      </c>
      <c r="C618" s="134" t="s">
        <v>11</v>
      </c>
      <c r="D618" s="134">
        <v>4</v>
      </c>
      <c r="E618" s="281"/>
      <c r="F618" s="434">
        <f t="shared" ref="F618" si="129">D618*E618</f>
        <v>0</v>
      </c>
    </row>
    <row r="619" spans="1:7" ht="13.15">
      <c r="A619" s="432"/>
      <c r="B619" s="591"/>
      <c r="C619" s="134"/>
      <c r="D619" s="134"/>
      <c r="E619" s="140"/>
      <c r="F619" s="434"/>
    </row>
    <row r="620" spans="1:7" ht="17.25" customHeight="1">
      <c r="A620" s="435" t="s">
        <v>1654</v>
      </c>
      <c r="B620" s="106" t="s">
        <v>1655</v>
      </c>
      <c r="C620" s="134" t="s">
        <v>11</v>
      </c>
      <c r="D620" s="134">
        <v>4</v>
      </c>
      <c r="E620" s="281"/>
      <c r="F620" s="434">
        <f t="shared" ref="F620" si="130">D620*E620</f>
        <v>0</v>
      </c>
    </row>
    <row r="621" spans="1:7" ht="14.25" customHeight="1">
      <c r="A621" s="432"/>
      <c r="B621" s="591"/>
      <c r="C621" s="134"/>
      <c r="D621" s="134"/>
      <c r="E621" s="140"/>
      <c r="F621" s="434"/>
    </row>
    <row r="622" spans="1:7" ht="38.25">
      <c r="A622" s="435" t="s">
        <v>1657</v>
      </c>
      <c r="B622" s="446" t="s">
        <v>2299</v>
      </c>
      <c r="C622" s="134"/>
      <c r="D622" s="134"/>
      <c r="E622" s="140"/>
      <c r="F622" s="434"/>
      <c r="G622"/>
    </row>
    <row r="623" spans="1:7" ht="15" customHeight="1">
      <c r="A623" s="432"/>
      <c r="B623" s="476" t="s">
        <v>1656</v>
      </c>
      <c r="C623" s="134" t="s">
        <v>711</v>
      </c>
      <c r="D623" s="134">
        <v>15</v>
      </c>
      <c r="E623" s="281"/>
      <c r="F623" s="434">
        <f t="shared" ref="F623" si="131">D623*E623</f>
        <v>0</v>
      </c>
    </row>
    <row r="624" spans="1:7" ht="12.75" customHeight="1">
      <c r="A624" s="432"/>
      <c r="B624" s="108"/>
      <c r="C624" s="134"/>
      <c r="D624" s="134"/>
      <c r="E624" s="140"/>
      <c r="F624" s="434"/>
    </row>
    <row r="625" spans="1:6" ht="66" customHeight="1">
      <c r="A625" s="435" t="s">
        <v>1658</v>
      </c>
      <c r="B625" s="495" t="s">
        <v>1652</v>
      </c>
      <c r="C625" s="134" t="s">
        <v>11</v>
      </c>
      <c r="D625" s="134">
        <v>4</v>
      </c>
      <c r="E625" s="281"/>
      <c r="F625" s="434">
        <f>D625*E625</f>
        <v>0</v>
      </c>
    </row>
    <row r="626" spans="1:6" ht="13.15">
      <c r="A626" s="435"/>
      <c r="B626" s="591"/>
      <c r="C626" s="134"/>
      <c r="D626" s="134"/>
      <c r="E626" s="140"/>
      <c r="F626" s="434"/>
    </row>
    <row r="627" spans="1:6" ht="27.75" customHeight="1">
      <c r="A627" s="435" t="s">
        <v>1659</v>
      </c>
      <c r="B627" s="495" t="s">
        <v>1660</v>
      </c>
      <c r="C627" s="496" t="s">
        <v>55</v>
      </c>
      <c r="D627" s="497">
        <v>1</v>
      </c>
      <c r="E627" s="281"/>
      <c r="F627" s="434">
        <f t="shared" ref="F627" si="132">D627*E627</f>
        <v>0</v>
      </c>
    </row>
    <row r="628" spans="1:6" ht="14.25" customHeight="1">
      <c r="A628" s="435"/>
      <c r="B628" s="108"/>
      <c r="C628" s="134"/>
      <c r="D628" s="134"/>
      <c r="E628" s="140"/>
      <c r="F628" s="434"/>
    </row>
    <row r="629" spans="1:6" ht="13.15">
      <c r="A629" s="153" t="s">
        <v>1646</v>
      </c>
      <c r="B629" s="154" t="s">
        <v>1661</v>
      </c>
      <c r="C629" s="156"/>
      <c r="D629" s="157"/>
      <c r="E629" s="486"/>
      <c r="F629" s="158">
        <f>SUM(F606:F627)</f>
        <v>0</v>
      </c>
    </row>
    <row r="630" spans="1:6" ht="13.15">
      <c r="A630" s="473"/>
      <c r="B630" s="340"/>
      <c r="C630" s="474"/>
      <c r="D630" s="142"/>
      <c r="E630" s="441"/>
      <c r="F630" s="475"/>
    </row>
    <row r="631" spans="1:6" ht="20.100000000000001" customHeight="1">
      <c r="A631" s="246"/>
      <c r="B631" s="247" t="s">
        <v>69</v>
      </c>
      <c r="C631" s="249"/>
      <c r="D631" s="250"/>
      <c r="E631" s="498"/>
      <c r="F631" s="499"/>
    </row>
    <row r="632" spans="1:6">
      <c r="A632" s="429"/>
      <c r="B632" s="340"/>
      <c r="C632" s="429"/>
      <c r="D632" s="5"/>
      <c r="E632" s="173"/>
      <c r="F632" s="144"/>
    </row>
    <row r="633" spans="1:6" ht="13.15">
      <c r="A633" s="500"/>
      <c r="B633" s="501" t="s">
        <v>3</v>
      </c>
      <c r="C633" s="502"/>
      <c r="D633" s="500"/>
      <c r="E633" s="500"/>
      <c r="F633" s="503" t="s">
        <v>128</v>
      </c>
    </row>
    <row r="634" spans="1:6">
      <c r="A634" s="504"/>
      <c r="B634" s="505"/>
      <c r="C634" s="505"/>
      <c r="D634" s="505"/>
      <c r="E634" s="506"/>
      <c r="F634" s="506"/>
    </row>
    <row r="635" spans="1:6" ht="14.25" customHeight="1">
      <c r="A635" s="507" t="s">
        <v>71</v>
      </c>
      <c r="B635" s="508" t="s">
        <v>1662</v>
      </c>
      <c r="C635" s="509"/>
      <c r="D635" s="509"/>
      <c r="E635" s="623">
        <f>sum_3.01</f>
        <v>0</v>
      </c>
      <c r="F635" s="623"/>
    </row>
    <row r="636" spans="1:6" ht="14.25" customHeight="1">
      <c r="A636" s="507" t="s">
        <v>1663</v>
      </c>
      <c r="B636" s="508" t="s">
        <v>1665</v>
      </c>
      <c r="C636" s="509"/>
      <c r="D636" s="509"/>
      <c r="E636" s="623">
        <f>sum_3.02</f>
        <v>0</v>
      </c>
      <c r="F636" s="623"/>
    </row>
    <row r="637" spans="1:6" ht="14.25" customHeight="1">
      <c r="A637" s="507" t="s">
        <v>103</v>
      </c>
      <c r="B637" s="508" t="s">
        <v>1575</v>
      </c>
      <c r="C637" s="509"/>
      <c r="D637" s="509"/>
      <c r="E637" s="623">
        <f>sum_3.03</f>
        <v>0</v>
      </c>
      <c r="F637" s="623"/>
    </row>
    <row r="638" spans="1:6" ht="14.25" customHeight="1">
      <c r="A638" s="507" t="s">
        <v>158</v>
      </c>
      <c r="B638" s="508" t="s">
        <v>1666</v>
      </c>
      <c r="C638" s="509"/>
      <c r="D638" s="509"/>
      <c r="E638" s="623">
        <f>sum_3.04</f>
        <v>0</v>
      </c>
      <c r="F638" s="623"/>
    </row>
    <row r="639" spans="1:6" ht="14.25" customHeight="1">
      <c r="A639" s="511" t="s">
        <v>191</v>
      </c>
      <c r="B639" s="512" t="s">
        <v>1667</v>
      </c>
      <c r="C639" s="513"/>
      <c r="D639" s="513"/>
      <c r="E639" s="623">
        <f>sum_3.05</f>
        <v>0</v>
      </c>
      <c r="F639" s="623"/>
    </row>
    <row r="640" spans="1:6" ht="13.15">
      <c r="A640" s="514"/>
      <c r="B640" s="515" t="s">
        <v>35</v>
      </c>
      <c r="C640" s="516"/>
      <c r="D640" s="516"/>
      <c r="E640" s="624">
        <f>SUM(E635:F639)</f>
        <v>0</v>
      </c>
      <c r="F640" s="624"/>
    </row>
    <row r="641" spans="1:12">
      <c r="A641" s="517"/>
      <c r="B641" s="518" t="s">
        <v>67</v>
      </c>
      <c r="C641" s="502"/>
      <c r="D641" s="502"/>
      <c r="E641" s="625">
        <f>E640*0.25</f>
        <v>0</v>
      </c>
      <c r="F641" s="625"/>
    </row>
    <row r="642" spans="1:12" s="492" customFormat="1" ht="15.75" customHeight="1">
      <c r="A642" s="519"/>
      <c r="B642" s="520" t="s">
        <v>36</v>
      </c>
      <c r="C642" s="521"/>
      <c r="D642" s="521"/>
      <c r="E642" s="522"/>
      <c r="F642" s="523">
        <f>SUM(E640:F641)</f>
        <v>0</v>
      </c>
    </row>
    <row r="643" spans="1:12">
      <c r="A643" s="524"/>
      <c r="B643" s="525"/>
      <c r="C643" s="505"/>
      <c r="D643" s="505"/>
      <c r="E643" s="510"/>
      <c r="F643" s="510"/>
    </row>
    <row r="644" spans="1:12">
      <c r="A644" s="524"/>
      <c r="B644" s="525"/>
      <c r="C644" s="505"/>
      <c r="D644" s="505"/>
      <c r="E644" s="510"/>
      <c r="F644" s="510"/>
    </row>
    <row r="645" spans="1:12" ht="13.15">
      <c r="A645" s="524"/>
      <c r="B645" s="526"/>
      <c r="C645" s="526"/>
      <c r="D645" s="527"/>
      <c r="E645" s="623"/>
      <c r="F645" s="623"/>
    </row>
    <row r="646" spans="1:12">
      <c r="A646" s="524"/>
      <c r="B646" s="505"/>
      <c r="C646" s="505"/>
      <c r="D646" s="505"/>
      <c r="E646" s="627"/>
      <c r="F646" s="627"/>
    </row>
    <row r="647" spans="1:12">
      <c r="A647" s="524"/>
      <c r="B647" s="505"/>
      <c r="C647" s="505"/>
      <c r="D647" s="505"/>
      <c r="E647" s="505"/>
      <c r="F647" s="504"/>
    </row>
    <row r="648" spans="1:12" ht="13.9">
      <c r="A648" s="524"/>
      <c r="B648" s="528"/>
      <c r="C648" s="505"/>
      <c r="D648" s="504"/>
      <c r="E648" s="622"/>
      <c r="F648" s="622"/>
    </row>
    <row r="649" spans="1:12">
      <c r="A649" s="492"/>
    </row>
    <row r="650" spans="1:12" ht="6.75" customHeight="1">
      <c r="A650" s="5"/>
      <c r="B650" s="194"/>
      <c r="C650" s="426"/>
      <c r="D650" s="426"/>
      <c r="E650" s="427"/>
      <c r="F650" s="427"/>
      <c r="G650" s="348"/>
      <c r="H650" s="428"/>
      <c r="I650" s="429"/>
      <c r="J650" s="429"/>
      <c r="K650" s="430"/>
      <c r="L650" s="431"/>
    </row>
    <row r="651" spans="1:12">
      <c r="A651" s="492"/>
    </row>
    <row r="652" spans="1:12">
      <c r="A652" s="492"/>
    </row>
    <row r="653" spans="1:12">
      <c r="A653" s="492"/>
      <c r="F653" s="529"/>
    </row>
    <row r="654" spans="1:12">
      <c r="A654" s="492"/>
    </row>
    <row r="655" spans="1:12">
      <c r="A655" s="492"/>
    </row>
    <row r="656" spans="1:12">
      <c r="A656" s="492"/>
    </row>
    <row r="657" spans="1:1">
      <c r="A657" s="492"/>
    </row>
    <row r="658" spans="1:1">
      <c r="A658" s="492"/>
    </row>
    <row r="659" spans="1:1">
      <c r="A659" s="492"/>
    </row>
  </sheetData>
  <sheetProtection algorithmName="SHA-512" hashValue="yQj2YiBSTlZHYd6RnhQkw5bDd5WfYL//1Jx24rR6A7myXSljLJtnINeDdCuc3Dm7g8x5KMzkGjagBMjym1osdA==" saltValue="xCA8eiNKtVlwpNzzwWnIzA==" spinCount="100000" sheet="1" formatCells="0" formatColumns="0" formatRows="0"/>
  <mergeCells count="13">
    <mergeCell ref="G2:N8"/>
    <mergeCell ref="G14:N16"/>
    <mergeCell ref="A1:F1"/>
    <mergeCell ref="E645:F645"/>
    <mergeCell ref="E646:F646"/>
    <mergeCell ref="E648:F648"/>
    <mergeCell ref="E635:F635"/>
    <mergeCell ref="E639:F639"/>
    <mergeCell ref="E640:F640"/>
    <mergeCell ref="E641:F641"/>
    <mergeCell ref="E636:F636"/>
    <mergeCell ref="E637:F637"/>
    <mergeCell ref="E638:F638"/>
  </mergeCells>
  <printOptions horizontalCentered="1"/>
  <pageMargins left="0.55118110236220474" right="0.55118110236220474" top="0.39370078740157483" bottom="0.55118110236220474" header="0.39370078740157483" footer="0.39370078740157483"/>
  <pageSetup paperSize="9" scale="85" firstPageNumber="33" orientation="portrait" r:id="rId1"/>
  <headerFooter alignWithMargins="0">
    <oddFooter>&amp;L&amp;K00-034Specifikacija opreme, materijala i radova - strojarske instalacije&amp;R&amp;P /&amp;N</oddFooter>
  </headerFooter>
  <rowBreaks count="1" manualBreakCount="1">
    <brk id="64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380"/>
  <sheetViews>
    <sheetView view="pageBreakPreview" zoomScale="70" zoomScaleNormal="100" zoomScaleSheetLayoutView="70" workbookViewId="0">
      <pane ySplit="3" topLeftCell="A349" activePane="bottomLeft" state="frozen"/>
      <selection pane="bottomLeft" activeCell="E349" sqref="E349"/>
    </sheetView>
  </sheetViews>
  <sheetFormatPr defaultColWidth="8.73046875" defaultRowHeight="12.75"/>
  <cols>
    <col min="1" max="1" width="6.73046875" style="110" customWidth="1"/>
    <col min="2" max="2" width="46.59765625" style="3" customWidth="1"/>
    <col min="3" max="3" width="7.3984375" style="2" customWidth="1"/>
    <col min="4" max="4" width="8.1328125" style="2" bestFit="1" customWidth="1"/>
    <col min="5" max="5" width="10.1328125" style="2" customWidth="1"/>
    <col min="6" max="6" width="12.265625" style="131" customWidth="1"/>
    <col min="7" max="16384" width="8.73046875" style="3"/>
  </cols>
  <sheetData>
    <row r="1" spans="1:14" s="410" customFormat="1" ht="15" customHeight="1">
      <c r="A1" s="617" t="s">
        <v>498</v>
      </c>
      <c r="B1" s="618"/>
      <c r="C1" s="618"/>
      <c r="D1" s="618"/>
      <c r="E1" s="618"/>
      <c r="F1" s="618"/>
      <c r="G1" s="618"/>
      <c r="H1" s="1"/>
    </row>
    <row r="2" spans="1:14" ht="6" customHeight="1" thickBot="1">
      <c r="B2" s="8"/>
      <c r="C2" s="5"/>
      <c r="D2" s="5"/>
      <c r="E2" s="9"/>
      <c r="F2" s="9"/>
    </row>
    <row r="3" spans="1:14" ht="25.9" customHeight="1" thickBot="1">
      <c r="A3" s="286" t="s">
        <v>0</v>
      </c>
      <c r="B3" s="114" t="s">
        <v>1</v>
      </c>
      <c r="C3" s="115" t="s">
        <v>12</v>
      </c>
      <c r="D3" s="115" t="s">
        <v>8</v>
      </c>
      <c r="E3" s="287" t="s">
        <v>91</v>
      </c>
      <c r="F3" s="288" t="s">
        <v>97</v>
      </c>
    </row>
    <row r="4" spans="1:14" ht="13.9">
      <c r="A4" s="530"/>
      <c r="C4" s="411"/>
      <c r="D4" s="411"/>
      <c r="E4" s="3"/>
      <c r="F4" s="3"/>
    </row>
    <row r="5" spans="1:14" ht="20.100000000000001" customHeight="1">
      <c r="A5" s="123" t="s">
        <v>158</v>
      </c>
      <c r="B5" s="124" t="s">
        <v>159</v>
      </c>
      <c r="C5" s="291"/>
      <c r="D5" s="291"/>
      <c r="E5" s="291"/>
      <c r="F5" s="292"/>
    </row>
    <row r="6" spans="1:14" ht="6" customHeight="1"/>
    <row r="7" spans="1:14" ht="25.5">
      <c r="B7" s="169" t="s">
        <v>2329</v>
      </c>
    </row>
    <row r="9" spans="1:14" ht="13.15">
      <c r="A9" s="127" t="s">
        <v>2065</v>
      </c>
      <c r="B9" s="128" t="s">
        <v>98</v>
      </c>
      <c r="C9" s="129"/>
      <c r="D9" s="129"/>
      <c r="E9" s="129"/>
      <c r="F9" s="130"/>
      <c r="G9" s="620"/>
      <c r="H9" s="621"/>
      <c r="I9" s="621"/>
      <c r="J9" s="621"/>
      <c r="K9" s="621"/>
      <c r="L9" s="621"/>
      <c r="M9" s="621"/>
      <c r="N9" s="621"/>
    </row>
    <row r="10" spans="1:14">
      <c r="G10" s="621"/>
      <c r="H10" s="621"/>
      <c r="I10" s="621"/>
      <c r="J10" s="621"/>
      <c r="K10" s="621"/>
      <c r="L10" s="621"/>
      <c r="M10" s="621"/>
      <c r="N10" s="621"/>
    </row>
    <row r="11" spans="1:14" ht="65.25" customHeight="1">
      <c r="A11" s="531" t="s">
        <v>193</v>
      </c>
      <c r="B11" s="230" t="s">
        <v>1673</v>
      </c>
      <c r="C11" s="33" t="s">
        <v>55</v>
      </c>
      <c r="D11" s="165">
        <v>1</v>
      </c>
      <c r="E11" s="574"/>
      <c r="F11" s="122">
        <f t="shared" ref="F11" si="0">D11*E11</f>
        <v>0</v>
      </c>
      <c r="G11" s="621"/>
      <c r="H11" s="621"/>
      <c r="I11" s="621"/>
      <c r="J11" s="621"/>
      <c r="K11" s="621"/>
      <c r="L11" s="621"/>
      <c r="M11" s="621"/>
      <c r="N11" s="621"/>
    </row>
    <row r="12" spans="1:14" ht="13.15">
      <c r="A12" s="531"/>
      <c r="B12" s="532"/>
      <c r="C12" s="533"/>
      <c r="D12" s="7"/>
      <c r="E12" s="257"/>
      <c r="F12" s="257"/>
      <c r="G12" s="621"/>
      <c r="H12" s="621"/>
      <c r="I12" s="621"/>
      <c r="J12" s="621"/>
      <c r="K12" s="621"/>
      <c r="L12" s="621"/>
      <c r="M12" s="621"/>
      <c r="N12" s="621"/>
    </row>
    <row r="13" spans="1:14" ht="13.15">
      <c r="A13" s="153" t="s">
        <v>2065</v>
      </c>
      <c r="B13" s="154" t="s">
        <v>1674</v>
      </c>
      <c r="C13" s="155"/>
      <c r="D13" s="156"/>
      <c r="E13" s="157"/>
      <c r="F13" s="158">
        <f>SUM(F11)</f>
        <v>0</v>
      </c>
      <c r="G13" s="620"/>
      <c r="H13" s="621"/>
      <c r="I13" s="621"/>
      <c r="J13" s="621"/>
      <c r="K13" s="621"/>
      <c r="L13" s="621"/>
      <c r="M13" s="621"/>
      <c r="N13" s="621"/>
    </row>
    <row r="14" spans="1:14" ht="13.15">
      <c r="A14" s="531"/>
      <c r="B14" s="532"/>
      <c r="C14" s="533"/>
      <c r="D14" s="7"/>
      <c r="E14" s="257"/>
      <c r="F14" s="257"/>
      <c r="G14" s="621"/>
      <c r="H14" s="621"/>
      <c r="I14" s="621"/>
      <c r="J14" s="621"/>
      <c r="K14" s="621"/>
      <c r="L14" s="621"/>
      <c r="M14" s="621"/>
      <c r="N14" s="621"/>
    </row>
    <row r="15" spans="1:14" ht="13.15">
      <c r="A15" s="127" t="s">
        <v>2066</v>
      </c>
      <c r="B15" s="128" t="s">
        <v>1675</v>
      </c>
      <c r="C15" s="129"/>
      <c r="D15" s="129"/>
      <c r="E15" s="129"/>
      <c r="F15" s="130"/>
      <c r="G15" s="621"/>
      <c r="H15" s="621"/>
      <c r="I15" s="621"/>
      <c r="J15" s="621"/>
      <c r="K15" s="621"/>
      <c r="L15" s="621"/>
      <c r="M15" s="621"/>
      <c r="N15" s="621"/>
    </row>
    <row r="16" spans="1:14" ht="13.15">
      <c r="A16" s="531"/>
      <c r="B16" s="230"/>
      <c r="C16" s="533"/>
      <c r="D16" s="7"/>
      <c r="E16" s="257"/>
      <c r="F16" s="257"/>
    </row>
    <row r="17" spans="1:6" ht="69" customHeight="1">
      <c r="A17" s="531" t="s">
        <v>2067</v>
      </c>
      <c r="B17" s="534" t="s">
        <v>1676</v>
      </c>
      <c r="C17" s="533"/>
      <c r="D17" s="7"/>
      <c r="E17" s="257"/>
      <c r="F17" s="257"/>
    </row>
    <row r="18" spans="1:6" ht="13.15">
      <c r="A18" s="531"/>
      <c r="B18" s="535" t="s">
        <v>2135</v>
      </c>
      <c r="C18" s="533"/>
      <c r="D18" s="7"/>
      <c r="E18" s="257"/>
      <c r="F18" s="257"/>
    </row>
    <row r="19" spans="1:6" ht="14.25">
      <c r="A19" s="531"/>
      <c r="B19" s="534" t="s">
        <v>1677</v>
      </c>
      <c r="C19" s="33" t="s">
        <v>711</v>
      </c>
      <c r="D19" s="165">
        <v>30</v>
      </c>
      <c r="E19" s="574"/>
      <c r="F19" s="122">
        <f t="shared" ref="F19" si="1">D19*E19</f>
        <v>0</v>
      </c>
    </row>
    <row r="20" spans="1:6" ht="13.15">
      <c r="A20" s="531"/>
      <c r="B20" s="230"/>
      <c r="C20" s="533"/>
      <c r="D20" s="7"/>
      <c r="E20" s="257"/>
      <c r="F20" s="257"/>
    </row>
    <row r="21" spans="1:6" ht="38.25">
      <c r="A21" s="531" t="s">
        <v>2068</v>
      </c>
      <c r="B21" s="536" t="s">
        <v>1678</v>
      </c>
      <c r="C21" s="33" t="s">
        <v>1679</v>
      </c>
      <c r="D21" s="165">
        <v>1.8</v>
      </c>
      <c r="E21" s="574"/>
      <c r="F21" s="122">
        <f t="shared" ref="F21" si="2">D21*E21</f>
        <v>0</v>
      </c>
    </row>
    <row r="22" spans="1:6" ht="13.15">
      <c r="A22" s="531"/>
      <c r="B22" s="536"/>
      <c r="C22" s="33"/>
      <c r="D22" s="165"/>
      <c r="E22" s="122"/>
      <c r="F22" s="122"/>
    </row>
    <row r="23" spans="1:6" ht="25.5">
      <c r="A23" s="531" t="s">
        <v>2069</v>
      </c>
      <c r="B23" s="537" t="s">
        <v>1680</v>
      </c>
      <c r="C23" s="33" t="s">
        <v>711</v>
      </c>
      <c r="D23" s="165">
        <v>30</v>
      </c>
      <c r="E23" s="574"/>
      <c r="F23" s="122">
        <f t="shared" ref="F23" si="3">D23*E23</f>
        <v>0</v>
      </c>
    </row>
    <row r="24" spans="1:6" ht="13.15">
      <c r="A24" s="531"/>
      <c r="B24" s="536"/>
      <c r="C24" s="33"/>
      <c r="D24" s="165"/>
      <c r="E24" s="122"/>
      <c r="F24" s="122"/>
    </row>
    <row r="25" spans="1:6" ht="25.5">
      <c r="A25" s="531" t="s">
        <v>2070</v>
      </c>
      <c r="B25" s="536" t="s">
        <v>1681</v>
      </c>
      <c r="C25" s="33" t="s">
        <v>711</v>
      </c>
      <c r="D25" s="165">
        <v>30</v>
      </c>
      <c r="E25" s="574"/>
      <c r="F25" s="122">
        <f t="shared" ref="F25" si="4">D25*E25</f>
        <v>0</v>
      </c>
    </row>
    <row r="26" spans="1:6" ht="13.15">
      <c r="A26" s="531"/>
      <c r="B26" s="536"/>
      <c r="C26" s="33"/>
      <c r="D26" s="165"/>
      <c r="E26" s="122"/>
      <c r="F26" s="122"/>
    </row>
    <row r="27" spans="1:6" ht="63.75">
      <c r="A27" s="531" t="s">
        <v>2071</v>
      </c>
      <c r="B27" s="534" t="s">
        <v>1682</v>
      </c>
      <c r="C27" s="33" t="s">
        <v>711</v>
      </c>
      <c r="D27" s="165">
        <v>20</v>
      </c>
      <c r="E27" s="574"/>
      <c r="F27" s="122">
        <f t="shared" ref="F27" si="5">D27*E27</f>
        <v>0</v>
      </c>
    </row>
    <row r="28" spans="1:6" ht="13.15">
      <c r="A28" s="531"/>
      <c r="B28" s="536"/>
      <c r="C28" s="33"/>
      <c r="D28" s="165"/>
      <c r="E28" s="122"/>
      <c r="F28" s="122"/>
    </row>
    <row r="29" spans="1:6" ht="63.75">
      <c r="A29" s="531" t="s">
        <v>2072</v>
      </c>
      <c r="B29" s="536" t="s">
        <v>1683</v>
      </c>
      <c r="C29" s="33" t="s">
        <v>711</v>
      </c>
      <c r="D29" s="165">
        <v>90</v>
      </c>
      <c r="E29" s="574"/>
      <c r="F29" s="122">
        <f t="shared" ref="F29" si="6">D29*E29</f>
        <v>0</v>
      </c>
    </row>
    <row r="30" spans="1:6" ht="13.15">
      <c r="A30" s="531"/>
      <c r="B30" s="536"/>
      <c r="C30" s="33"/>
      <c r="D30" s="165"/>
      <c r="E30" s="122"/>
      <c r="F30" s="122"/>
    </row>
    <row r="31" spans="1:6" ht="64.150000000000006">
      <c r="A31" s="531" t="s">
        <v>2073</v>
      </c>
      <c r="B31" s="536" t="s">
        <v>1684</v>
      </c>
      <c r="C31" s="33" t="s">
        <v>11</v>
      </c>
      <c r="D31" s="165">
        <v>1</v>
      </c>
      <c r="E31" s="574"/>
      <c r="F31" s="122">
        <f t="shared" ref="F31" si="7">D31*E31</f>
        <v>0</v>
      </c>
    </row>
    <row r="32" spans="1:6" ht="13.15">
      <c r="A32" s="531"/>
      <c r="B32" s="536"/>
      <c r="C32" s="33"/>
      <c r="D32" s="165"/>
      <c r="E32" s="122"/>
      <c r="F32" s="122"/>
    </row>
    <row r="33" spans="1:6" ht="13.15">
      <c r="A33" s="153" t="s">
        <v>2066</v>
      </c>
      <c r="B33" s="154" t="s">
        <v>1685</v>
      </c>
      <c r="C33" s="155"/>
      <c r="D33" s="156"/>
      <c r="E33" s="157"/>
      <c r="F33" s="158">
        <f>SUM(F19:F31)</f>
        <v>0</v>
      </c>
    </row>
    <row r="34" spans="1:6" ht="13.15">
      <c r="A34" s="531"/>
      <c r="B34" s="536"/>
      <c r="C34" s="33"/>
      <c r="D34" s="165"/>
      <c r="E34" s="122"/>
      <c r="F34" s="122"/>
    </row>
    <row r="35" spans="1:6" ht="13.15">
      <c r="A35" s="127" t="s">
        <v>160</v>
      </c>
      <c r="B35" s="128" t="s">
        <v>1686</v>
      </c>
      <c r="C35" s="129"/>
      <c r="D35" s="129"/>
      <c r="E35" s="129"/>
      <c r="F35" s="130"/>
    </row>
    <row r="36" spans="1:6" ht="13.15">
      <c r="A36" s="531"/>
      <c r="B36" s="536"/>
      <c r="C36" s="33"/>
      <c r="D36" s="165"/>
      <c r="E36" s="122"/>
      <c r="F36" s="122"/>
    </row>
    <row r="37" spans="1:6" ht="25.5">
      <c r="A37" s="531" t="s">
        <v>161</v>
      </c>
      <c r="B37" s="534" t="s">
        <v>1687</v>
      </c>
      <c r="C37" s="33" t="s">
        <v>55</v>
      </c>
      <c r="D37" s="165">
        <v>1</v>
      </c>
      <c r="E37" s="574"/>
      <c r="F37" s="122">
        <f t="shared" ref="F37" si="8">D37*E37</f>
        <v>0</v>
      </c>
    </row>
    <row r="38" spans="1:6" ht="13.15">
      <c r="A38" s="531"/>
      <c r="B38" s="534" t="s">
        <v>1688</v>
      </c>
      <c r="C38" s="33"/>
      <c r="D38" s="165"/>
      <c r="E38" s="122"/>
      <c r="F38" s="122"/>
    </row>
    <row r="39" spans="1:6" ht="51">
      <c r="A39" s="531"/>
      <c r="B39" s="534" t="s">
        <v>1689</v>
      </c>
      <c r="C39" s="33"/>
      <c r="D39" s="165"/>
      <c r="E39" s="122"/>
      <c r="F39" s="122"/>
    </row>
    <row r="40" spans="1:6" ht="13.15">
      <c r="A40" s="531"/>
      <c r="B40" s="538" t="s">
        <v>1690</v>
      </c>
      <c r="C40" s="33"/>
      <c r="D40" s="165"/>
      <c r="E40" s="122"/>
      <c r="F40" s="122"/>
    </row>
    <row r="41" spans="1:6" ht="51">
      <c r="A41" s="531"/>
      <c r="B41" s="538" t="s">
        <v>1691</v>
      </c>
      <c r="C41" s="33"/>
      <c r="D41" s="165"/>
      <c r="E41" s="122"/>
      <c r="F41" s="122"/>
    </row>
    <row r="42" spans="1:6" ht="25.5">
      <c r="A42" s="531"/>
      <c r="B42" s="538" t="s">
        <v>1692</v>
      </c>
      <c r="C42" s="3"/>
      <c r="D42" s="3"/>
      <c r="E42" s="3"/>
      <c r="F42" s="3"/>
    </row>
    <row r="43" spans="1:6" ht="13.15">
      <c r="A43" s="531"/>
      <c r="B43" s="538"/>
      <c r="C43" s="33"/>
      <c r="D43" s="165"/>
      <c r="E43" s="122"/>
      <c r="F43" s="122"/>
    </row>
    <row r="44" spans="1:6" ht="13.15">
      <c r="A44" s="531"/>
      <c r="B44" s="538"/>
      <c r="C44" s="33"/>
      <c r="D44" s="165"/>
      <c r="E44" s="122"/>
      <c r="F44" s="122"/>
    </row>
    <row r="45" spans="1:6" ht="38.25">
      <c r="A45" s="531" t="s">
        <v>162</v>
      </c>
      <c r="B45" s="534" t="s">
        <v>1693</v>
      </c>
      <c r="C45" s="33" t="s">
        <v>55</v>
      </c>
      <c r="D45" s="165">
        <v>1</v>
      </c>
      <c r="E45" s="574"/>
      <c r="F45" s="122">
        <f t="shared" ref="F45" si="9">D45*E45</f>
        <v>0</v>
      </c>
    </row>
    <row r="46" spans="1:6" ht="13.15">
      <c r="A46" s="531"/>
      <c r="B46" s="534" t="s">
        <v>1694</v>
      </c>
      <c r="C46" s="33"/>
      <c r="D46" s="165"/>
      <c r="E46" s="122"/>
      <c r="F46" s="122"/>
    </row>
    <row r="47" spans="1:6" ht="63.75">
      <c r="A47" s="531"/>
      <c r="B47" s="539" t="s">
        <v>1695</v>
      </c>
      <c r="C47" s="33"/>
      <c r="D47" s="165"/>
      <c r="E47" s="122"/>
      <c r="F47" s="122"/>
    </row>
    <row r="48" spans="1:6" ht="13.15">
      <c r="A48" s="531"/>
      <c r="B48" s="534" t="s">
        <v>1696</v>
      </c>
      <c r="C48" s="33"/>
      <c r="D48" s="165"/>
      <c r="E48" s="122"/>
      <c r="F48" s="122"/>
    </row>
    <row r="49" spans="1:6" ht="51">
      <c r="A49" s="531"/>
      <c r="B49" s="534" t="s">
        <v>1697</v>
      </c>
      <c r="C49" s="33"/>
      <c r="D49" s="165"/>
      <c r="E49" s="122"/>
      <c r="F49" s="122"/>
    </row>
    <row r="50" spans="1:6" ht="38.25">
      <c r="A50" s="531"/>
      <c r="B50" s="538" t="s">
        <v>1698</v>
      </c>
      <c r="C50" s="33"/>
      <c r="D50" s="165"/>
      <c r="E50" s="122"/>
      <c r="F50" s="122"/>
    </row>
    <row r="51" spans="1:6" ht="53.25" customHeight="1">
      <c r="A51" s="531"/>
      <c r="B51" s="535" t="s">
        <v>1699</v>
      </c>
      <c r="C51" s="3"/>
      <c r="D51" s="3"/>
      <c r="E51" s="3"/>
      <c r="F51" s="3"/>
    </row>
    <row r="52" spans="1:6" ht="13.15">
      <c r="A52" s="531"/>
      <c r="B52" s="535"/>
      <c r="C52" s="33"/>
      <c r="D52" s="165"/>
      <c r="E52" s="122"/>
      <c r="F52" s="122"/>
    </row>
    <row r="53" spans="1:6" ht="38.25">
      <c r="A53" s="531" t="s">
        <v>163</v>
      </c>
      <c r="B53" s="534" t="s">
        <v>1700</v>
      </c>
      <c r="C53" s="33" t="s">
        <v>55</v>
      </c>
      <c r="D53" s="165">
        <v>1</v>
      </c>
      <c r="E53" s="574"/>
      <c r="F53" s="122">
        <f t="shared" ref="F53" si="10">D53*E53</f>
        <v>0</v>
      </c>
    </row>
    <row r="54" spans="1:6" ht="13.15">
      <c r="A54" s="531"/>
      <c r="B54" s="534" t="s">
        <v>1694</v>
      </c>
      <c r="C54" s="33"/>
      <c r="D54" s="165"/>
      <c r="E54" s="122"/>
      <c r="F54" s="122"/>
    </row>
    <row r="55" spans="1:6" ht="38.25">
      <c r="A55" s="531"/>
      <c r="B55" s="534" t="s">
        <v>1701</v>
      </c>
      <c r="C55" s="33"/>
      <c r="D55" s="165"/>
      <c r="E55" s="122"/>
      <c r="F55" s="122"/>
    </row>
    <row r="56" spans="1:6" ht="13.15">
      <c r="A56" s="531"/>
      <c r="B56" s="534" t="s">
        <v>1696</v>
      </c>
      <c r="C56" s="33"/>
      <c r="D56" s="165"/>
      <c r="E56" s="122"/>
      <c r="F56" s="122"/>
    </row>
    <row r="57" spans="1:6" ht="63.75">
      <c r="A57" s="531"/>
      <c r="B57" s="534" t="s">
        <v>1702</v>
      </c>
      <c r="C57" s="33"/>
      <c r="D57" s="165"/>
      <c r="E57" s="122"/>
      <c r="F57" s="122"/>
    </row>
    <row r="58" spans="1:6" ht="30.75" customHeight="1">
      <c r="A58" s="531"/>
      <c r="B58" s="540" t="s">
        <v>1703</v>
      </c>
      <c r="C58" s="33"/>
      <c r="D58" s="165"/>
      <c r="E58" s="122"/>
      <c r="F58" s="122"/>
    </row>
    <row r="59" spans="1:6" ht="25.5">
      <c r="A59" s="531" t="s">
        <v>164</v>
      </c>
      <c r="B59" s="535" t="s">
        <v>1705</v>
      </c>
      <c r="C59" s="33" t="s">
        <v>55</v>
      </c>
      <c r="D59" s="165">
        <v>1</v>
      </c>
      <c r="E59" s="574"/>
      <c r="F59" s="122">
        <f t="shared" ref="F59" si="11">D59*E59</f>
        <v>0</v>
      </c>
    </row>
    <row r="60" spans="1:6" ht="13.15">
      <c r="A60" s="531"/>
      <c r="B60" s="534" t="s">
        <v>1694</v>
      </c>
      <c r="C60" s="33"/>
      <c r="D60" s="165"/>
      <c r="E60" s="122"/>
      <c r="F60" s="122"/>
    </row>
    <row r="61" spans="1:6" ht="76.5">
      <c r="A61" s="531"/>
      <c r="B61" s="539" t="s">
        <v>1706</v>
      </c>
      <c r="C61" s="33"/>
      <c r="D61" s="165"/>
      <c r="E61" s="122"/>
      <c r="F61" s="122"/>
    </row>
    <row r="62" spans="1:6" ht="13.15">
      <c r="A62" s="531"/>
      <c r="B62" s="534" t="s">
        <v>1696</v>
      </c>
      <c r="C62" s="33"/>
      <c r="D62" s="165"/>
      <c r="E62" s="122"/>
      <c r="F62" s="122"/>
    </row>
    <row r="63" spans="1:6" ht="63.75">
      <c r="A63" s="531"/>
      <c r="B63" s="534" t="s">
        <v>1707</v>
      </c>
      <c r="C63" s="33"/>
      <c r="D63" s="165"/>
      <c r="E63" s="122"/>
      <c r="F63" s="122"/>
    </row>
    <row r="64" spans="1:6" ht="25.5">
      <c r="A64" s="531" t="s">
        <v>165</v>
      </c>
      <c r="B64" s="534" t="s">
        <v>1709</v>
      </c>
      <c r="C64" s="33" t="s">
        <v>55</v>
      </c>
      <c r="D64" s="165">
        <v>1</v>
      </c>
      <c r="E64" s="574"/>
      <c r="F64" s="122">
        <f t="shared" ref="F64" si="12">D64*E64</f>
        <v>0</v>
      </c>
    </row>
    <row r="65" spans="1:6" ht="13.15">
      <c r="A65" s="531"/>
      <c r="B65" s="534" t="s">
        <v>1694</v>
      </c>
      <c r="C65" s="33"/>
      <c r="D65" s="165"/>
      <c r="E65" s="122"/>
      <c r="F65" s="122"/>
    </row>
    <row r="66" spans="1:6" ht="38.25">
      <c r="A66" s="531"/>
      <c r="B66" s="534" t="s">
        <v>1710</v>
      </c>
      <c r="C66" s="33"/>
      <c r="D66" s="165"/>
      <c r="E66" s="122"/>
      <c r="F66" s="122"/>
    </row>
    <row r="67" spans="1:6" ht="13.15">
      <c r="A67" s="531"/>
      <c r="B67" s="534" t="s">
        <v>1696</v>
      </c>
      <c r="C67" s="33"/>
      <c r="D67" s="165"/>
      <c r="E67" s="122"/>
      <c r="F67" s="122"/>
    </row>
    <row r="68" spans="1:6" ht="42" customHeight="1">
      <c r="A68" s="531"/>
      <c r="B68" s="535" t="s">
        <v>1712</v>
      </c>
      <c r="C68" s="33"/>
      <c r="D68" s="165"/>
      <c r="E68" s="122"/>
      <c r="F68" s="122"/>
    </row>
    <row r="69" spans="1:6" ht="13.15">
      <c r="A69" s="531"/>
      <c r="B69" s="534"/>
      <c r="C69" s="33"/>
      <c r="D69" s="165"/>
      <c r="E69" s="122"/>
      <c r="F69" s="122"/>
    </row>
    <row r="70" spans="1:6" ht="38.25">
      <c r="A70" s="531" t="s">
        <v>166</v>
      </c>
      <c r="B70" s="534" t="s">
        <v>1713</v>
      </c>
      <c r="C70" s="33" t="s">
        <v>55</v>
      </c>
      <c r="D70" s="165">
        <v>2</v>
      </c>
      <c r="E70" s="574"/>
      <c r="F70" s="122">
        <f t="shared" ref="F70" si="13">D70*E70</f>
        <v>0</v>
      </c>
    </row>
    <row r="71" spans="1:6" ht="13.15">
      <c r="A71" s="531"/>
      <c r="B71" s="534" t="s">
        <v>1694</v>
      </c>
      <c r="C71" s="33"/>
      <c r="D71" s="165"/>
      <c r="E71" s="122"/>
      <c r="F71" s="122"/>
    </row>
    <row r="72" spans="1:6" ht="76.5">
      <c r="A72" s="531"/>
      <c r="B72" s="539" t="s">
        <v>1714</v>
      </c>
      <c r="C72" s="33"/>
      <c r="D72" s="165"/>
      <c r="E72" s="122"/>
      <c r="F72" s="122"/>
    </row>
    <row r="73" spans="1:6" ht="13.15">
      <c r="A73" s="531"/>
      <c r="B73" s="534" t="s">
        <v>1696</v>
      </c>
      <c r="C73" s="33"/>
      <c r="D73" s="165"/>
      <c r="E73" s="122"/>
      <c r="F73" s="122"/>
    </row>
    <row r="74" spans="1:6" ht="38.25">
      <c r="A74" s="531"/>
      <c r="B74" s="534" t="s">
        <v>1715</v>
      </c>
      <c r="C74" s="33"/>
      <c r="D74" s="165"/>
      <c r="E74" s="122"/>
      <c r="F74" s="122"/>
    </row>
    <row r="75" spans="1:6" ht="13.15">
      <c r="A75" s="531"/>
      <c r="B75" s="534"/>
      <c r="C75" s="33"/>
      <c r="D75" s="165"/>
      <c r="E75" s="122"/>
      <c r="F75" s="122"/>
    </row>
    <row r="76" spans="1:6" ht="38.25">
      <c r="A76" s="531" t="s">
        <v>167</v>
      </c>
      <c r="B76" s="534" t="s">
        <v>1716</v>
      </c>
      <c r="C76" s="33" t="s">
        <v>55</v>
      </c>
      <c r="D76" s="165">
        <v>2</v>
      </c>
      <c r="E76" s="574"/>
      <c r="F76" s="122">
        <f t="shared" ref="F76" si="14">D76*E76</f>
        <v>0</v>
      </c>
    </row>
    <row r="77" spans="1:6" ht="13.15">
      <c r="A77" s="531"/>
      <c r="B77" s="534" t="s">
        <v>1694</v>
      </c>
      <c r="C77" s="33"/>
      <c r="D77" s="165"/>
      <c r="E77" s="122"/>
      <c r="F77" s="122"/>
    </row>
    <row r="78" spans="1:6" ht="76.5">
      <c r="A78" s="531"/>
      <c r="B78" s="539" t="s">
        <v>1714</v>
      </c>
      <c r="C78" s="33"/>
      <c r="D78" s="165"/>
      <c r="E78" s="122"/>
      <c r="F78" s="122"/>
    </row>
    <row r="79" spans="1:6" ht="13.15">
      <c r="A79" s="531"/>
      <c r="B79" s="534" t="s">
        <v>1696</v>
      </c>
      <c r="C79" s="33"/>
      <c r="D79" s="165"/>
      <c r="E79" s="122"/>
      <c r="F79" s="122"/>
    </row>
    <row r="80" spans="1:6" ht="38.25">
      <c r="A80" s="531"/>
      <c r="B80" s="534" t="s">
        <v>1717</v>
      </c>
      <c r="C80" s="33"/>
      <c r="D80" s="165"/>
      <c r="E80" s="122"/>
      <c r="F80" s="122"/>
    </row>
    <row r="81" spans="1:6" ht="13.15">
      <c r="A81" s="531"/>
      <c r="B81" s="534"/>
      <c r="C81" s="33"/>
      <c r="D81" s="165"/>
      <c r="E81" s="122"/>
      <c r="F81" s="122"/>
    </row>
    <row r="82" spans="1:6" ht="25.5">
      <c r="A82" s="531" t="s">
        <v>168</v>
      </c>
      <c r="B82" s="535" t="s">
        <v>1718</v>
      </c>
      <c r="C82" s="33" t="s">
        <v>55</v>
      </c>
      <c r="D82" s="165">
        <v>1</v>
      </c>
      <c r="E82" s="574"/>
      <c r="F82" s="122">
        <f t="shared" ref="F82" si="15">D82*E82</f>
        <v>0</v>
      </c>
    </row>
    <row r="83" spans="1:6" ht="13.15">
      <c r="A83" s="531"/>
      <c r="B83" s="534" t="s">
        <v>1694</v>
      </c>
      <c r="C83" s="33"/>
      <c r="D83" s="165"/>
      <c r="E83" s="122"/>
      <c r="F83" s="122"/>
    </row>
    <row r="84" spans="1:6" ht="76.5">
      <c r="A84" s="531"/>
      <c r="B84" s="539" t="s">
        <v>1714</v>
      </c>
      <c r="C84" s="33"/>
      <c r="D84" s="165"/>
      <c r="E84" s="122"/>
      <c r="F84" s="122"/>
    </row>
    <row r="85" spans="1:6" ht="13.15">
      <c r="A85" s="531"/>
      <c r="B85" s="534" t="s">
        <v>1696</v>
      </c>
      <c r="C85" s="33"/>
      <c r="D85" s="165"/>
      <c r="E85" s="122"/>
      <c r="F85" s="122"/>
    </row>
    <row r="86" spans="1:6" ht="38.25">
      <c r="A86" s="531"/>
      <c r="B86" s="534" t="s">
        <v>1719</v>
      </c>
      <c r="C86" s="33"/>
      <c r="D86" s="165"/>
      <c r="E86" s="122"/>
      <c r="F86" s="122"/>
    </row>
    <row r="87" spans="1:6" ht="13.15">
      <c r="A87" s="531"/>
      <c r="B87" s="534"/>
      <c r="C87" s="33"/>
      <c r="D87" s="165"/>
      <c r="E87" s="122"/>
      <c r="F87" s="122"/>
    </row>
    <row r="88" spans="1:6" ht="38.25">
      <c r="A88" s="531" t="s">
        <v>169</v>
      </c>
      <c r="B88" s="538" t="s">
        <v>1720</v>
      </c>
      <c r="C88" s="33"/>
      <c r="D88" s="165"/>
      <c r="E88" s="122"/>
      <c r="F88" s="122"/>
    </row>
    <row r="89" spans="1:6" ht="13.15">
      <c r="A89" s="531"/>
      <c r="B89" s="538" t="s">
        <v>1721</v>
      </c>
      <c r="C89" s="33" t="s">
        <v>11</v>
      </c>
      <c r="D89" s="165">
        <v>1</v>
      </c>
      <c r="E89" s="574"/>
      <c r="F89" s="122">
        <f t="shared" ref="F89:F92" si="16">D89*E89</f>
        <v>0</v>
      </c>
    </row>
    <row r="90" spans="1:6" ht="13.15">
      <c r="A90" s="531"/>
      <c r="B90" s="538" t="s">
        <v>1722</v>
      </c>
      <c r="C90" s="33" t="s">
        <v>11</v>
      </c>
      <c r="D90" s="165">
        <v>8</v>
      </c>
      <c r="E90" s="574"/>
      <c r="F90" s="122">
        <f t="shared" si="16"/>
        <v>0</v>
      </c>
    </row>
    <row r="91" spans="1:6" ht="13.15">
      <c r="A91" s="531"/>
      <c r="B91" s="538" t="s">
        <v>1723</v>
      </c>
      <c r="C91" s="33" t="s">
        <v>11</v>
      </c>
      <c r="D91" s="165">
        <v>8</v>
      </c>
      <c r="E91" s="574"/>
      <c r="F91" s="122">
        <f t="shared" si="16"/>
        <v>0</v>
      </c>
    </row>
    <row r="92" spans="1:6" ht="13.15">
      <c r="A92" s="531"/>
      <c r="B92" s="538" t="s">
        <v>1724</v>
      </c>
      <c r="C92" s="33" t="s">
        <v>11</v>
      </c>
      <c r="D92" s="165">
        <v>8</v>
      </c>
      <c r="E92" s="574"/>
      <c r="F92" s="122">
        <f t="shared" si="16"/>
        <v>0</v>
      </c>
    </row>
    <row r="93" spans="1:6" ht="13.15">
      <c r="A93" s="531"/>
      <c r="B93" s="534"/>
      <c r="C93" s="33"/>
      <c r="D93" s="165"/>
      <c r="E93" s="122"/>
      <c r="F93" s="122"/>
    </row>
    <row r="94" spans="1:6" ht="14.25">
      <c r="A94" s="531" t="s">
        <v>2074</v>
      </c>
      <c r="B94" s="535" t="s">
        <v>1725</v>
      </c>
      <c r="C94" s="33" t="s">
        <v>711</v>
      </c>
      <c r="D94" s="165">
        <v>25</v>
      </c>
      <c r="E94" s="574"/>
      <c r="F94" s="122">
        <f t="shared" ref="F94" si="17">D94*E94</f>
        <v>0</v>
      </c>
    </row>
    <row r="95" spans="1:6" ht="13.15">
      <c r="A95" s="531"/>
      <c r="B95" s="534"/>
      <c r="C95" s="33"/>
      <c r="D95" s="165"/>
      <c r="E95" s="122"/>
      <c r="F95" s="122"/>
    </row>
    <row r="96" spans="1:6" ht="52.5">
      <c r="A96" s="531" t="s">
        <v>2075</v>
      </c>
      <c r="B96" s="534" t="s">
        <v>1726</v>
      </c>
      <c r="C96" s="33" t="s">
        <v>711</v>
      </c>
      <c r="D96" s="165">
        <v>30</v>
      </c>
      <c r="E96" s="574"/>
      <c r="F96" s="122">
        <f t="shared" ref="F96" si="18">D96*E96</f>
        <v>0</v>
      </c>
    </row>
    <row r="97" spans="1:6" ht="56.25" customHeight="1">
      <c r="A97" s="531"/>
      <c r="B97" s="541" t="s">
        <v>1730</v>
      </c>
      <c r="C97" s="33"/>
      <c r="D97" s="165"/>
      <c r="E97" s="122"/>
      <c r="F97" s="122"/>
    </row>
    <row r="98" spans="1:6" ht="13.15">
      <c r="A98" s="531"/>
      <c r="B98" s="534"/>
      <c r="C98" s="33"/>
      <c r="D98" s="165"/>
      <c r="E98" s="122"/>
      <c r="F98" s="122"/>
    </row>
    <row r="99" spans="1:6" ht="52.5">
      <c r="A99" s="531" t="s">
        <v>2076</v>
      </c>
      <c r="B99" s="534" t="s">
        <v>1727</v>
      </c>
      <c r="C99" s="33" t="s">
        <v>711</v>
      </c>
      <c r="D99" s="165">
        <v>20</v>
      </c>
      <c r="E99" s="574"/>
      <c r="F99" s="122">
        <f t="shared" ref="F99" si="19">D99*E99</f>
        <v>0</v>
      </c>
    </row>
    <row r="100" spans="1:6" ht="54" customHeight="1">
      <c r="A100" s="531"/>
      <c r="B100" s="541" t="s">
        <v>1730</v>
      </c>
      <c r="C100" s="33"/>
      <c r="D100" s="165"/>
      <c r="E100" s="122"/>
      <c r="F100" s="122"/>
    </row>
    <row r="101" spans="1:6" ht="13.15">
      <c r="A101" s="531"/>
      <c r="B101" s="534"/>
      <c r="C101" s="33"/>
      <c r="E101" s="122"/>
      <c r="F101" s="122"/>
    </row>
    <row r="102" spans="1:6" ht="51">
      <c r="A102" s="531" t="s">
        <v>2077</v>
      </c>
      <c r="B102" s="534" t="s">
        <v>1728</v>
      </c>
      <c r="C102" s="33" t="s">
        <v>711</v>
      </c>
      <c r="D102" s="165">
        <v>170</v>
      </c>
      <c r="E102" s="574"/>
      <c r="F102" s="122">
        <f t="shared" ref="F102" si="20">D102*E102</f>
        <v>0</v>
      </c>
    </row>
    <row r="103" spans="1:6" ht="51">
      <c r="A103" s="531"/>
      <c r="B103" s="541" t="s">
        <v>1730</v>
      </c>
      <c r="C103" s="533"/>
      <c r="D103" s="7"/>
      <c r="E103" s="257"/>
      <c r="F103" s="257"/>
    </row>
    <row r="104" spans="1:6" ht="13.15">
      <c r="A104" s="531"/>
      <c r="B104" s="535"/>
      <c r="C104" s="533"/>
      <c r="D104" s="7"/>
      <c r="E104" s="257"/>
      <c r="F104" s="257"/>
    </row>
    <row r="105" spans="1:6" ht="51">
      <c r="A105" s="531" t="s">
        <v>2078</v>
      </c>
      <c r="B105" s="541" t="s">
        <v>1729</v>
      </c>
      <c r="C105" s="33" t="s">
        <v>711</v>
      </c>
      <c r="D105" s="165">
        <v>25</v>
      </c>
      <c r="E105" s="574"/>
      <c r="F105" s="122">
        <f t="shared" ref="F105" si="21">D105*E105</f>
        <v>0</v>
      </c>
    </row>
    <row r="106" spans="1:6" ht="51.75" customHeight="1">
      <c r="A106" s="531"/>
      <c r="B106" s="541" t="s">
        <v>1730</v>
      </c>
      <c r="C106" s="533"/>
      <c r="D106" s="7"/>
      <c r="E106" s="257"/>
      <c r="F106" s="257"/>
    </row>
    <row r="107" spans="1:6" ht="13.15">
      <c r="A107" s="531"/>
      <c r="B107" s="535"/>
      <c r="C107" s="533"/>
      <c r="D107" s="7"/>
      <c r="E107" s="257"/>
      <c r="F107" s="257"/>
    </row>
    <row r="108" spans="1:6" ht="54.75" customHeight="1">
      <c r="A108" s="531" t="s">
        <v>2079</v>
      </c>
      <c r="B108" s="541" t="s">
        <v>1731</v>
      </c>
      <c r="C108" s="33" t="s">
        <v>711</v>
      </c>
      <c r="D108" s="165">
        <v>25</v>
      </c>
      <c r="E108" s="574"/>
      <c r="F108" s="122">
        <f t="shared" ref="F108" si="22">D108*E108</f>
        <v>0</v>
      </c>
    </row>
    <row r="109" spans="1:6" ht="55.5" customHeight="1">
      <c r="A109" s="531"/>
      <c r="B109" s="541" t="s">
        <v>1730</v>
      </c>
      <c r="C109" s="533"/>
      <c r="D109" s="7"/>
      <c r="E109" s="257"/>
      <c r="F109" s="257"/>
    </row>
    <row r="110" spans="1:6" ht="13.15">
      <c r="A110" s="531"/>
      <c r="B110" s="535"/>
      <c r="C110" s="533"/>
      <c r="D110" s="7"/>
      <c r="E110" s="257"/>
      <c r="F110" s="257"/>
    </row>
    <row r="111" spans="1:6" ht="63.75">
      <c r="A111" s="531" t="s">
        <v>2080</v>
      </c>
      <c r="B111" s="541" t="s">
        <v>1732</v>
      </c>
      <c r="C111" s="33" t="s">
        <v>711</v>
      </c>
      <c r="D111" s="165">
        <v>30</v>
      </c>
      <c r="E111" s="574"/>
      <c r="F111" s="122">
        <f t="shared" ref="F111" si="23">D111*E111</f>
        <v>0</v>
      </c>
    </row>
    <row r="112" spans="1:6" ht="13.15">
      <c r="A112" s="531"/>
      <c r="B112" s="541"/>
      <c r="C112" s="533"/>
      <c r="D112" s="7"/>
      <c r="E112" s="257"/>
      <c r="F112" s="257"/>
    </row>
    <row r="113" spans="1:6" ht="63.75">
      <c r="A113" s="531" t="s">
        <v>2081</v>
      </c>
      <c r="B113" s="541" t="s">
        <v>1733</v>
      </c>
      <c r="C113" s="33" t="s">
        <v>711</v>
      </c>
      <c r="D113" s="165">
        <v>25</v>
      </c>
      <c r="E113" s="574"/>
      <c r="F113" s="122">
        <f t="shared" ref="F113" si="24">D113*E113</f>
        <v>0</v>
      </c>
    </row>
    <row r="114" spans="1:6" ht="13.15">
      <c r="A114" s="531"/>
      <c r="B114" s="535"/>
      <c r="C114" s="533"/>
      <c r="D114" s="7"/>
      <c r="E114" s="257"/>
      <c r="F114" s="257"/>
    </row>
    <row r="115" spans="1:6" ht="15" customHeight="1">
      <c r="A115" s="153" t="s">
        <v>160</v>
      </c>
      <c r="B115" s="154" t="s">
        <v>1734</v>
      </c>
      <c r="C115" s="155"/>
      <c r="D115" s="156"/>
      <c r="E115" s="157"/>
      <c r="F115" s="158">
        <f>SUM(F37:F113)</f>
        <v>0</v>
      </c>
    </row>
    <row r="116" spans="1:6" ht="13.15">
      <c r="A116" s="531"/>
      <c r="B116" s="535"/>
      <c r="C116" s="533"/>
      <c r="D116" s="7"/>
      <c r="E116" s="257"/>
      <c r="F116" s="257"/>
    </row>
    <row r="117" spans="1:6" ht="13.15">
      <c r="A117" s="127" t="s">
        <v>170</v>
      </c>
      <c r="B117" s="128" t="s">
        <v>1736</v>
      </c>
      <c r="C117" s="129"/>
      <c r="D117" s="129"/>
      <c r="E117" s="129"/>
      <c r="F117" s="130"/>
    </row>
    <row r="118" spans="1:6" ht="13.15">
      <c r="A118" s="531"/>
      <c r="B118" s="535"/>
      <c r="C118" s="533"/>
      <c r="D118" s="7"/>
      <c r="E118" s="257"/>
      <c r="F118" s="257"/>
    </row>
    <row r="119" spans="1:6" ht="13.15">
      <c r="A119" s="531" t="s">
        <v>171</v>
      </c>
      <c r="B119" s="542" t="s">
        <v>1738</v>
      </c>
    </row>
    <row r="120" spans="1:6" ht="63.75">
      <c r="A120" s="531"/>
      <c r="B120" s="541" t="s">
        <v>1739</v>
      </c>
      <c r="C120" s="533"/>
      <c r="D120" s="7"/>
      <c r="E120" s="257"/>
      <c r="F120" s="257"/>
    </row>
    <row r="121" spans="1:6" ht="51">
      <c r="A121" s="531"/>
      <c r="B121" s="541" t="s">
        <v>1740</v>
      </c>
      <c r="C121" s="33" t="s">
        <v>711</v>
      </c>
      <c r="D121" s="165">
        <v>2005</v>
      </c>
      <c r="E121" s="574"/>
      <c r="F121" s="122">
        <f t="shared" ref="F121" si="25">D121*E121</f>
        <v>0</v>
      </c>
    </row>
    <row r="122" spans="1:6" ht="13.15">
      <c r="A122" s="531"/>
      <c r="B122" s="535"/>
      <c r="C122" s="533"/>
      <c r="D122" s="7"/>
      <c r="E122" s="257"/>
      <c r="F122" s="257"/>
    </row>
    <row r="123" spans="1:6" ht="54.75" customHeight="1">
      <c r="A123" s="531" t="s">
        <v>172</v>
      </c>
      <c r="B123" s="541" t="s">
        <v>1743</v>
      </c>
      <c r="C123" s="533"/>
      <c r="D123" s="7"/>
      <c r="E123" s="257"/>
      <c r="F123" s="257"/>
    </row>
    <row r="124" spans="1:6" ht="65.25">
      <c r="A124" s="531"/>
      <c r="B124" s="541" t="s">
        <v>1744</v>
      </c>
      <c r="C124" s="33" t="s">
        <v>711</v>
      </c>
      <c r="D124" s="165">
        <v>2546</v>
      </c>
      <c r="E124" s="574"/>
      <c r="F124" s="122">
        <f t="shared" ref="F124" si="26">D124*E124</f>
        <v>0</v>
      </c>
    </row>
    <row r="125" spans="1:6" ht="13.15">
      <c r="A125" s="531"/>
      <c r="B125" s="535"/>
      <c r="C125" s="533"/>
      <c r="D125" s="7"/>
      <c r="E125" s="257"/>
      <c r="F125" s="257"/>
    </row>
    <row r="126" spans="1:6" ht="38.25">
      <c r="A126" s="531" t="s">
        <v>173</v>
      </c>
      <c r="B126" s="541" t="s">
        <v>1746</v>
      </c>
      <c r="C126" s="533"/>
      <c r="D126" s="7"/>
      <c r="E126" s="257"/>
      <c r="F126" s="257"/>
    </row>
    <row r="127" spans="1:6" ht="63.75">
      <c r="A127" s="531"/>
      <c r="B127" s="543" t="s">
        <v>1748</v>
      </c>
      <c r="C127" s="33" t="s">
        <v>55</v>
      </c>
      <c r="D127" s="165">
        <v>40</v>
      </c>
      <c r="E127" s="574"/>
      <c r="F127" s="122">
        <f t="shared" ref="F127" si="27">D127*E127</f>
        <v>0</v>
      </c>
    </row>
    <row r="128" spans="1:6" ht="13.15">
      <c r="A128" s="531"/>
      <c r="B128" s="461"/>
      <c r="C128" s="33"/>
      <c r="D128" s="165"/>
      <c r="E128" s="122"/>
      <c r="F128" s="122"/>
    </row>
    <row r="129" spans="1:6" ht="63.75">
      <c r="A129" s="531"/>
      <c r="B129" s="543" t="s">
        <v>1747</v>
      </c>
      <c r="C129" s="33" t="s">
        <v>55</v>
      </c>
      <c r="D129" s="165">
        <v>28</v>
      </c>
      <c r="E129" s="574"/>
      <c r="F129" s="122">
        <f t="shared" ref="F129" si="28">D129*E129</f>
        <v>0</v>
      </c>
    </row>
    <row r="130" spans="1:6" ht="13.15">
      <c r="A130" s="531"/>
      <c r="B130" s="461"/>
      <c r="C130" s="33"/>
      <c r="D130" s="165"/>
      <c r="E130" s="122"/>
      <c r="F130" s="122"/>
    </row>
    <row r="131" spans="1:6" ht="63.75">
      <c r="A131" s="531"/>
      <c r="B131" s="543" t="s">
        <v>1749</v>
      </c>
      <c r="C131" s="33" t="s">
        <v>55</v>
      </c>
      <c r="D131" s="165">
        <v>14</v>
      </c>
      <c r="E131" s="574"/>
      <c r="F131" s="122">
        <f t="shared" ref="F131" si="29">D131*E131</f>
        <v>0</v>
      </c>
    </row>
    <row r="132" spans="1:6" ht="13.15">
      <c r="A132" s="531"/>
      <c r="B132" s="461"/>
      <c r="C132" s="33"/>
      <c r="D132" s="165"/>
      <c r="E132" s="122"/>
      <c r="F132" s="122"/>
    </row>
    <row r="133" spans="1:6" ht="63.75">
      <c r="A133" s="531"/>
      <c r="B133" s="543" t="s">
        <v>1750</v>
      </c>
      <c r="C133" s="33" t="s">
        <v>55</v>
      </c>
      <c r="D133" s="165">
        <v>6</v>
      </c>
      <c r="E133" s="574"/>
      <c r="F133" s="122">
        <f t="shared" ref="F133" si="30">D133*E133</f>
        <v>0</v>
      </c>
    </row>
    <row r="134" spans="1:6" ht="13.15">
      <c r="A134" s="531"/>
      <c r="B134" s="461"/>
      <c r="C134" s="33"/>
      <c r="D134" s="165"/>
      <c r="E134" s="122"/>
      <c r="F134" s="122"/>
    </row>
    <row r="135" spans="1:6" ht="13.15">
      <c r="A135" s="531" t="s">
        <v>174</v>
      </c>
      <c r="B135" s="461" t="s">
        <v>1752</v>
      </c>
      <c r="C135" s="33"/>
      <c r="D135" s="165"/>
      <c r="E135" s="122"/>
      <c r="F135" s="122"/>
    </row>
    <row r="136" spans="1:6" ht="13.15">
      <c r="A136" s="531"/>
      <c r="B136" s="544" t="s">
        <v>1753</v>
      </c>
      <c r="C136" s="33" t="s">
        <v>55</v>
      </c>
      <c r="D136" s="165">
        <v>20</v>
      </c>
      <c r="E136" s="574"/>
      <c r="F136" s="122">
        <f t="shared" ref="F136:F139" si="31">D136*E136</f>
        <v>0</v>
      </c>
    </row>
    <row r="137" spans="1:6" ht="13.15">
      <c r="A137" s="531"/>
      <c r="B137" s="544" t="s">
        <v>1754</v>
      </c>
      <c r="C137" s="33" t="s">
        <v>55</v>
      </c>
      <c r="D137" s="165">
        <v>29</v>
      </c>
      <c r="E137" s="574"/>
      <c r="F137" s="122">
        <f t="shared" si="31"/>
        <v>0</v>
      </c>
    </row>
    <row r="138" spans="1:6" ht="13.15">
      <c r="A138" s="531"/>
      <c r="B138" s="542" t="s">
        <v>1756</v>
      </c>
      <c r="C138" s="33" t="s">
        <v>55</v>
      </c>
      <c r="D138" s="165">
        <v>98</v>
      </c>
      <c r="E138" s="574"/>
      <c r="F138" s="122">
        <f t="shared" ref="F138" si="32">D138*E138</f>
        <v>0</v>
      </c>
    </row>
    <row r="139" spans="1:6" ht="24.75" customHeight="1">
      <c r="A139" s="531"/>
      <c r="B139" s="544" t="s">
        <v>1755</v>
      </c>
      <c r="C139" s="33" t="s">
        <v>55</v>
      </c>
      <c r="D139" s="165">
        <v>8</v>
      </c>
      <c r="E139" s="574"/>
      <c r="F139" s="122">
        <f t="shared" si="31"/>
        <v>0</v>
      </c>
    </row>
    <row r="140" spans="1:6" ht="13.15">
      <c r="A140" s="531"/>
      <c r="B140" s="461"/>
      <c r="C140" s="33"/>
      <c r="D140" s="165"/>
      <c r="E140" s="122"/>
      <c r="F140" s="122"/>
    </row>
    <row r="141" spans="1:6" ht="13.15">
      <c r="A141" s="531" t="s">
        <v>175</v>
      </c>
      <c r="B141" s="542" t="s">
        <v>1757</v>
      </c>
      <c r="C141" s="545" t="s">
        <v>11</v>
      </c>
      <c r="D141" s="546">
        <v>13</v>
      </c>
      <c r="E141" s="575"/>
      <c r="F141" s="546">
        <f>D141*E141</f>
        <v>0</v>
      </c>
    </row>
    <row r="142" spans="1:6" ht="13.15">
      <c r="A142" s="531"/>
      <c r="B142" s="461"/>
      <c r="C142" s="33"/>
      <c r="D142" s="165"/>
      <c r="E142" s="122"/>
      <c r="F142" s="122"/>
    </row>
    <row r="143" spans="1:6" ht="25.5">
      <c r="A143" s="531" t="s">
        <v>176</v>
      </c>
      <c r="B143" s="461" t="s">
        <v>1758</v>
      </c>
      <c r="C143" s="545" t="s">
        <v>11</v>
      </c>
      <c r="D143" s="546">
        <v>2</v>
      </c>
      <c r="E143" s="575"/>
      <c r="F143" s="546">
        <f>D143*E143</f>
        <v>0</v>
      </c>
    </row>
    <row r="144" spans="1:6" ht="13.15">
      <c r="A144" s="531"/>
      <c r="B144" s="461"/>
      <c r="C144" s="33"/>
      <c r="D144" s="165"/>
      <c r="E144" s="122"/>
      <c r="F144" s="122"/>
    </row>
    <row r="145" spans="1:7" ht="13.15">
      <c r="A145" s="153" t="s">
        <v>170</v>
      </c>
      <c r="B145" s="154" t="s">
        <v>1759</v>
      </c>
      <c r="C145" s="155"/>
      <c r="D145" s="156"/>
      <c r="E145" s="157"/>
      <c r="F145" s="158">
        <f>SUM(F121:F143)</f>
        <v>0</v>
      </c>
    </row>
    <row r="146" spans="1:7" ht="13.15">
      <c r="A146" s="531"/>
      <c r="B146" s="461"/>
      <c r="C146" s="33"/>
      <c r="D146" s="165"/>
      <c r="E146" s="122"/>
      <c r="F146" s="122"/>
    </row>
    <row r="147" spans="1:7" ht="13.15">
      <c r="A147" s="127" t="s">
        <v>177</v>
      </c>
      <c r="B147" s="128" t="s">
        <v>1761</v>
      </c>
      <c r="C147" s="129"/>
      <c r="D147" s="129"/>
      <c r="E147" s="129"/>
      <c r="F147" s="130"/>
    </row>
    <row r="148" spans="1:7" ht="13.15">
      <c r="A148" s="531"/>
      <c r="B148" s="461"/>
      <c r="C148" s="33"/>
      <c r="D148" s="165"/>
      <c r="E148" s="122"/>
      <c r="F148" s="122"/>
    </row>
    <row r="149" spans="1:7" ht="63.75">
      <c r="A149" s="531" t="s">
        <v>178</v>
      </c>
      <c r="B149" s="362" t="s">
        <v>1763</v>
      </c>
      <c r="C149" s="545"/>
      <c r="D149" s="546"/>
      <c r="E149" s="547"/>
      <c r="F149" s="546"/>
    </row>
    <row r="150" spans="1:7" ht="51">
      <c r="A150" s="531"/>
      <c r="B150" s="362" t="s">
        <v>1764</v>
      </c>
      <c r="C150" s="33"/>
      <c r="D150" s="165"/>
      <c r="E150" s="122"/>
      <c r="F150" s="122"/>
    </row>
    <row r="151" spans="1:7" ht="14.25">
      <c r="A151" s="531"/>
      <c r="B151" s="378" t="s">
        <v>1765</v>
      </c>
      <c r="C151" s="33" t="s">
        <v>711</v>
      </c>
      <c r="D151" s="165">
        <v>800</v>
      </c>
      <c r="E151" s="574"/>
      <c r="F151" s="122">
        <f t="shared" ref="F151" si="33">D151*E151</f>
        <v>0</v>
      </c>
    </row>
    <row r="152" spans="1:7" ht="13.15">
      <c r="A152" s="531"/>
      <c r="B152" s="461"/>
      <c r="C152" s="33"/>
      <c r="D152" s="165"/>
      <c r="E152" s="122"/>
      <c r="F152" s="122"/>
    </row>
    <row r="153" spans="1:7" ht="51">
      <c r="A153" s="531" t="s">
        <v>179</v>
      </c>
      <c r="B153" s="362" t="s">
        <v>1767</v>
      </c>
      <c r="C153" s="545"/>
      <c r="D153" s="546"/>
      <c r="E153" s="547"/>
      <c r="F153" s="546"/>
    </row>
    <row r="154" spans="1:7" ht="51">
      <c r="A154" s="531"/>
      <c r="B154" s="362" t="s">
        <v>1768</v>
      </c>
      <c r="C154" s="33" t="s">
        <v>55</v>
      </c>
      <c r="D154" s="165">
        <v>5</v>
      </c>
      <c r="E154" s="574"/>
      <c r="F154" s="122">
        <f t="shared" ref="F154" si="34">D154*E154</f>
        <v>0</v>
      </c>
    </row>
    <row r="155" spans="1:7" ht="13.15">
      <c r="A155" s="531"/>
      <c r="B155" s="378"/>
      <c r="C155" s="33"/>
      <c r="D155" s="165"/>
      <c r="E155" s="122"/>
      <c r="F155" s="122"/>
    </row>
    <row r="156" spans="1:7" ht="51">
      <c r="A156" s="531" t="s">
        <v>180</v>
      </c>
      <c r="B156" s="362" t="s">
        <v>2334</v>
      </c>
      <c r="C156" s="33" t="s">
        <v>55</v>
      </c>
      <c r="D156" s="165">
        <v>50</v>
      </c>
      <c r="E156" s="574"/>
      <c r="F156" s="122">
        <f t="shared" ref="F156" si="35">D156*E156</f>
        <v>0</v>
      </c>
      <c r="G156" s="11"/>
    </row>
    <row r="157" spans="1:7" ht="13.15">
      <c r="A157" s="531"/>
      <c r="B157" s="461"/>
      <c r="C157" s="33"/>
      <c r="D157" s="165"/>
      <c r="E157" s="122"/>
      <c r="F157" s="122"/>
    </row>
    <row r="158" spans="1:7" ht="13.15">
      <c r="A158" s="153" t="s">
        <v>177</v>
      </c>
      <c r="B158" s="154" t="s">
        <v>1769</v>
      </c>
      <c r="C158" s="155"/>
      <c r="D158" s="156"/>
      <c r="E158" s="157"/>
      <c r="F158" s="158">
        <f>SUM(F151:F156)</f>
        <v>0</v>
      </c>
    </row>
    <row r="159" spans="1:7" ht="13.15">
      <c r="A159" s="531"/>
      <c r="B159" s="461"/>
      <c r="C159" s="33"/>
      <c r="D159" s="165"/>
      <c r="E159" s="122"/>
      <c r="F159" s="122"/>
    </row>
    <row r="160" spans="1:7" ht="13.15">
      <c r="A160" s="127" t="s">
        <v>181</v>
      </c>
      <c r="B160" s="128" t="s">
        <v>1770</v>
      </c>
      <c r="C160" s="129"/>
      <c r="D160" s="129"/>
      <c r="E160" s="129"/>
      <c r="F160" s="130"/>
    </row>
    <row r="161" spans="1:6" ht="13.15">
      <c r="A161" s="531"/>
      <c r="B161" s="461"/>
      <c r="C161" s="33"/>
      <c r="D161" s="165"/>
      <c r="E161" s="122"/>
      <c r="F161" s="122"/>
    </row>
    <row r="162" spans="1:6" ht="25.5">
      <c r="A162" s="531" t="s">
        <v>182</v>
      </c>
      <c r="B162" s="362" t="s">
        <v>1771</v>
      </c>
      <c r="C162" s="33" t="s">
        <v>711</v>
      </c>
      <c r="D162" s="165">
        <v>215</v>
      </c>
      <c r="E162" s="574"/>
      <c r="F162" s="122">
        <f t="shared" ref="F162" si="36">D162*E162</f>
        <v>0</v>
      </c>
    </row>
    <row r="163" spans="1:6" ht="13.15">
      <c r="A163" s="531"/>
      <c r="B163" s="362"/>
      <c r="C163" s="33"/>
      <c r="D163" s="165"/>
      <c r="E163" s="122"/>
      <c r="F163" s="122"/>
    </row>
    <row r="164" spans="1:6" ht="63.75">
      <c r="A164" s="531" t="s">
        <v>183</v>
      </c>
      <c r="B164" s="362" t="s">
        <v>1772</v>
      </c>
      <c r="C164" s="33" t="s">
        <v>55</v>
      </c>
      <c r="D164" s="165">
        <v>5</v>
      </c>
      <c r="E164" s="574"/>
      <c r="F164" s="122">
        <f t="shared" ref="F164" si="37">D164*E164</f>
        <v>0</v>
      </c>
    </row>
    <row r="165" spans="1:6" ht="13.15">
      <c r="A165" s="531"/>
      <c r="B165" s="362"/>
      <c r="C165" s="33"/>
      <c r="D165" s="165"/>
      <c r="E165" s="122"/>
      <c r="F165" s="122"/>
    </row>
    <row r="166" spans="1:6" ht="38.25">
      <c r="A166" s="531" t="s">
        <v>184</v>
      </c>
      <c r="B166" s="362" t="s">
        <v>1774</v>
      </c>
      <c r="C166" s="33" t="s">
        <v>55</v>
      </c>
      <c r="D166" s="165">
        <v>1</v>
      </c>
      <c r="E166" s="574"/>
      <c r="F166" s="122">
        <f t="shared" ref="F166" si="38">D166*E166</f>
        <v>0</v>
      </c>
    </row>
    <row r="167" spans="1:6" ht="13.15">
      <c r="A167" s="531"/>
      <c r="B167" s="362"/>
      <c r="C167" s="33"/>
      <c r="D167" s="165"/>
      <c r="E167" s="122"/>
      <c r="F167" s="122"/>
    </row>
    <row r="168" spans="1:6" ht="38.25">
      <c r="A168" s="531" t="s">
        <v>185</v>
      </c>
      <c r="B168" s="362" t="s">
        <v>1773</v>
      </c>
      <c r="C168" s="33" t="s">
        <v>55</v>
      </c>
      <c r="D168" s="165">
        <v>1</v>
      </c>
      <c r="E168" s="574"/>
      <c r="F168" s="122">
        <f t="shared" ref="F168" si="39">D168*E168</f>
        <v>0</v>
      </c>
    </row>
    <row r="169" spans="1:6" ht="13.15">
      <c r="A169" s="531"/>
      <c r="B169" s="362"/>
      <c r="C169" s="33"/>
      <c r="D169" s="165"/>
      <c r="E169" s="122"/>
      <c r="F169" s="122"/>
    </row>
    <row r="170" spans="1:6" ht="25.5">
      <c r="A170" s="531" t="s">
        <v>186</v>
      </c>
      <c r="B170" s="362" t="s">
        <v>1775</v>
      </c>
      <c r="C170" s="33" t="s">
        <v>55</v>
      </c>
      <c r="D170" s="165">
        <v>4</v>
      </c>
      <c r="E170" s="574"/>
      <c r="F170" s="122">
        <f t="shared" ref="F170" si="40">D170*E170</f>
        <v>0</v>
      </c>
    </row>
    <row r="171" spans="1:6" ht="13.15">
      <c r="A171" s="531"/>
      <c r="B171" s="362"/>
      <c r="C171" s="33"/>
      <c r="D171" s="165"/>
      <c r="E171" s="122"/>
      <c r="F171" s="122"/>
    </row>
    <row r="172" spans="1:6" ht="25.5">
      <c r="A172" s="531" t="s">
        <v>187</v>
      </c>
      <c r="B172" s="362" t="s">
        <v>1776</v>
      </c>
      <c r="C172" s="33" t="s">
        <v>55</v>
      </c>
      <c r="D172" s="165">
        <v>1</v>
      </c>
      <c r="E172" s="574"/>
      <c r="F172" s="122">
        <f t="shared" ref="F172" si="41">D172*E172</f>
        <v>0</v>
      </c>
    </row>
    <row r="173" spans="1:6" ht="13.15">
      <c r="A173" s="531"/>
      <c r="B173" s="362"/>
      <c r="C173" s="33"/>
      <c r="D173" s="165"/>
      <c r="E173" s="122"/>
      <c r="F173" s="122"/>
    </row>
    <row r="174" spans="1:6" ht="25.5">
      <c r="A174" s="531" t="s">
        <v>188</v>
      </c>
      <c r="B174" s="362" t="s">
        <v>1777</v>
      </c>
      <c r="C174" s="33" t="s">
        <v>55</v>
      </c>
      <c r="D174" s="165">
        <v>22</v>
      </c>
      <c r="E174" s="574"/>
      <c r="F174" s="122">
        <f t="shared" ref="F174" si="42">D174*E174</f>
        <v>0</v>
      </c>
    </row>
    <row r="175" spans="1:6" ht="13.15">
      <c r="A175" s="531"/>
      <c r="B175" s="362"/>
      <c r="C175" s="33"/>
      <c r="D175" s="165"/>
      <c r="E175" s="122"/>
      <c r="F175" s="122"/>
    </row>
    <row r="176" spans="1:6" ht="25.5">
      <c r="A176" s="531" t="s">
        <v>189</v>
      </c>
      <c r="B176" s="362" t="s">
        <v>1778</v>
      </c>
      <c r="C176" s="33" t="s">
        <v>55</v>
      </c>
      <c r="D176" s="165">
        <v>11</v>
      </c>
      <c r="E176" s="574"/>
      <c r="F176" s="122">
        <f t="shared" ref="F176" si="43">D176*E176</f>
        <v>0</v>
      </c>
    </row>
    <row r="177" spans="1:6" ht="13.15">
      <c r="A177" s="531"/>
      <c r="B177" s="362"/>
      <c r="C177" s="33"/>
      <c r="D177" s="165"/>
      <c r="E177" s="122"/>
      <c r="F177" s="122"/>
    </row>
    <row r="178" spans="1:6" ht="25.5">
      <c r="A178" s="531" t="s">
        <v>190</v>
      </c>
      <c r="B178" s="362" t="s">
        <v>1779</v>
      </c>
      <c r="C178" s="33" t="s">
        <v>55</v>
      </c>
      <c r="D178" s="165">
        <v>2</v>
      </c>
      <c r="E178" s="574"/>
      <c r="F178" s="122">
        <f t="shared" ref="F178" si="44">D178*E178</f>
        <v>0</v>
      </c>
    </row>
    <row r="179" spans="1:6" ht="13.15">
      <c r="A179" s="531"/>
      <c r="B179" s="362"/>
      <c r="C179" s="33"/>
      <c r="D179" s="165"/>
      <c r="E179" s="122"/>
      <c r="F179" s="122"/>
    </row>
    <row r="180" spans="1:6" ht="13.15">
      <c r="A180" s="153" t="s">
        <v>181</v>
      </c>
      <c r="B180" s="154" t="s">
        <v>1780</v>
      </c>
      <c r="C180" s="155"/>
      <c r="D180" s="156"/>
      <c r="E180" s="157"/>
      <c r="F180" s="158">
        <f>SUM(F162:F178)</f>
        <v>0</v>
      </c>
    </row>
    <row r="181" spans="1:6" ht="13.15">
      <c r="A181" s="531"/>
      <c r="B181" s="362"/>
      <c r="C181" s="33"/>
      <c r="D181" s="165"/>
      <c r="E181" s="122"/>
      <c r="F181" s="122"/>
    </row>
    <row r="182" spans="1:6" ht="13.15">
      <c r="A182" s="127" t="s">
        <v>1255</v>
      </c>
      <c r="B182" s="128" t="s">
        <v>1781</v>
      </c>
      <c r="C182" s="129"/>
      <c r="D182" s="129"/>
      <c r="E182" s="129"/>
      <c r="F182" s="130"/>
    </row>
    <row r="183" spans="1:6" ht="13.15">
      <c r="A183" s="531"/>
      <c r="B183" s="535"/>
      <c r="C183" s="533"/>
      <c r="D183" s="7"/>
      <c r="E183" s="257"/>
      <c r="F183" s="257"/>
    </row>
    <row r="184" spans="1:6" ht="56.25" customHeight="1">
      <c r="A184" s="531" t="s">
        <v>1259</v>
      </c>
      <c r="B184" s="362" t="s">
        <v>1742</v>
      </c>
      <c r="C184" s="533"/>
      <c r="D184" s="7"/>
      <c r="E184" s="257"/>
      <c r="F184" s="257"/>
    </row>
    <row r="185" spans="1:6" ht="13.15">
      <c r="A185" s="531"/>
      <c r="B185" s="362" t="s">
        <v>1782</v>
      </c>
      <c r="C185" s="533"/>
      <c r="D185" s="7"/>
      <c r="E185" s="257"/>
      <c r="F185" s="257"/>
    </row>
    <row r="186" spans="1:6" ht="54" customHeight="1">
      <c r="A186" s="531"/>
      <c r="B186" s="362" t="s">
        <v>1783</v>
      </c>
      <c r="C186" s="33" t="s">
        <v>711</v>
      </c>
      <c r="D186" s="165">
        <v>2268.8000000000002</v>
      </c>
      <c r="E186" s="574"/>
      <c r="F186" s="122">
        <f t="shared" ref="F186" si="45">D186*E186</f>
        <v>0</v>
      </c>
    </row>
    <row r="187" spans="1:6" ht="14.25">
      <c r="A187" s="531"/>
      <c r="B187" s="362" t="s">
        <v>1784</v>
      </c>
      <c r="C187" s="33" t="s">
        <v>711</v>
      </c>
      <c r="D187" s="165">
        <v>15</v>
      </c>
      <c r="E187" s="574"/>
      <c r="F187" s="122">
        <f t="shared" ref="F187" si="46">D187*E187</f>
        <v>0</v>
      </c>
    </row>
    <row r="188" spans="1:6" ht="52.5">
      <c r="A188" s="531"/>
      <c r="B188" s="362" t="s">
        <v>1785</v>
      </c>
      <c r="C188" s="33" t="s">
        <v>711</v>
      </c>
      <c r="D188" s="165">
        <v>35</v>
      </c>
      <c r="E188" s="574"/>
      <c r="F188" s="122">
        <f t="shared" ref="F188" si="47">D188*E188</f>
        <v>0</v>
      </c>
    </row>
    <row r="189" spans="1:6" ht="13.15">
      <c r="A189" s="531"/>
      <c r="B189" s="542"/>
      <c r="C189" s="533"/>
      <c r="D189" s="7"/>
      <c r="E189" s="257"/>
      <c r="F189" s="257"/>
    </row>
    <row r="190" spans="1:6" ht="76.5">
      <c r="A190" s="531" t="s">
        <v>1261</v>
      </c>
      <c r="B190" s="362" t="s">
        <v>1786</v>
      </c>
      <c r="C190" s="33" t="s">
        <v>711</v>
      </c>
      <c r="D190" s="165">
        <v>1744</v>
      </c>
      <c r="E190" s="574"/>
      <c r="F190" s="122">
        <f t="shared" ref="F190" si="48">D190*E190</f>
        <v>0</v>
      </c>
    </row>
    <row r="191" spans="1:6" ht="13.15">
      <c r="A191" s="531"/>
      <c r="B191" s="362"/>
      <c r="C191" s="33"/>
      <c r="D191" s="165"/>
      <c r="E191" s="122"/>
      <c r="F191" s="122"/>
    </row>
    <row r="192" spans="1:6" ht="25.5">
      <c r="A192" s="531" t="s">
        <v>1263</v>
      </c>
      <c r="B192" s="362" t="s">
        <v>1787</v>
      </c>
      <c r="C192" s="33"/>
      <c r="D192" s="165"/>
      <c r="E192" s="122"/>
      <c r="F192" s="122"/>
    </row>
    <row r="193" spans="1:6" ht="63.75">
      <c r="A193" s="531"/>
      <c r="B193" s="461" t="s">
        <v>1788</v>
      </c>
      <c r="C193" s="33" t="s">
        <v>55</v>
      </c>
      <c r="D193" s="165">
        <v>55</v>
      </c>
      <c r="E193" s="574"/>
      <c r="F193" s="122">
        <f t="shared" ref="F193" si="49">D193*E193</f>
        <v>0</v>
      </c>
    </row>
    <row r="194" spans="1:6" ht="13.15">
      <c r="A194" s="531"/>
      <c r="B194" s="362"/>
      <c r="C194" s="33"/>
      <c r="D194" s="165"/>
      <c r="E194" s="122"/>
      <c r="F194" s="122"/>
    </row>
    <row r="195" spans="1:6" ht="63.75">
      <c r="A195" s="531"/>
      <c r="B195" s="461" t="s">
        <v>1789</v>
      </c>
      <c r="C195" s="33" t="s">
        <v>55</v>
      </c>
      <c r="D195" s="165">
        <v>73</v>
      </c>
      <c r="E195" s="574"/>
      <c r="F195" s="122">
        <f t="shared" ref="F195" si="50">D195*E195</f>
        <v>0</v>
      </c>
    </row>
    <row r="196" spans="1:6" ht="13.15">
      <c r="A196" s="531"/>
      <c r="B196" s="362"/>
      <c r="C196" s="33"/>
      <c r="D196" s="165"/>
      <c r="E196" s="122"/>
      <c r="F196" s="122"/>
    </row>
    <row r="197" spans="1:6" ht="51">
      <c r="A197" s="531"/>
      <c r="B197" s="461" t="s">
        <v>1790</v>
      </c>
      <c r="C197" s="33" t="s">
        <v>55</v>
      </c>
      <c r="D197" s="165">
        <v>11</v>
      </c>
      <c r="E197" s="574"/>
      <c r="F197" s="122">
        <f t="shared" ref="F197" si="51">D197*E197</f>
        <v>0</v>
      </c>
    </row>
    <row r="198" spans="1:6" ht="13.15">
      <c r="A198" s="531"/>
      <c r="B198" s="362"/>
      <c r="C198" s="33"/>
      <c r="D198" s="165"/>
      <c r="E198" s="122"/>
      <c r="F198" s="122"/>
    </row>
    <row r="199" spans="1:6" ht="25.5">
      <c r="A199" s="531" t="s">
        <v>1266</v>
      </c>
      <c r="B199" s="362" t="s">
        <v>1791</v>
      </c>
      <c r="C199" s="33"/>
      <c r="D199" s="165"/>
      <c r="E199" s="122"/>
      <c r="F199" s="122"/>
    </row>
    <row r="200" spans="1:6" ht="25.5">
      <c r="A200" s="531"/>
      <c r="B200" s="362" t="s">
        <v>1792</v>
      </c>
      <c r="C200" s="33" t="s">
        <v>55</v>
      </c>
      <c r="D200" s="165">
        <v>5</v>
      </c>
      <c r="E200" s="574"/>
      <c r="F200" s="122">
        <f t="shared" ref="F200" si="52">D200*E200</f>
        <v>0</v>
      </c>
    </row>
    <row r="201" spans="1:6" ht="13.15">
      <c r="A201" s="531"/>
      <c r="B201" s="362"/>
      <c r="C201" s="33"/>
      <c r="D201" s="165"/>
      <c r="E201" s="122"/>
      <c r="F201" s="122"/>
    </row>
    <row r="202" spans="1:6" ht="13.15">
      <c r="A202" s="153" t="s">
        <v>1255</v>
      </c>
      <c r="B202" s="154" t="s">
        <v>1793</v>
      </c>
      <c r="C202" s="155"/>
      <c r="D202" s="156"/>
      <c r="E202" s="157"/>
      <c r="F202" s="158">
        <f>SUM(F186:F200)</f>
        <v>0</v>
      </c>
    </row>
    <row r="203" spans="1:6" ht="13.15">
      <c r="A203" s="531"/>
      <c r="B203" s="362"/>
      <c r="C203" s="33"/>
      <c r="D203" s="165"/>
      <c r="E203" s="122"/>
      <c r="F203" s="122"/>
    </row>
    <row r="204" spans="1:6" ht="13.15">
      <c r="A204" s="127" t="s">
        <v>1794</v>
      </c>
      <c r="B204" s="128" t="s">
        <v>1795</v>
      </c>
      <c r="C204" s="129"/>
      <c r="D204" s="129"/>
      <c r="E204" s="129"/>
      <c r="F204" s="130"/>
    </row>
    <row r="205" spans="1:6" ht="13.15">
      <c r="A205" s="531"/>
      <c r="B205" s="362"/>
      <c r="C205" s="533"/>
      <c r="D205" s="7"/>
      <c r="E205" s="257"/>
      <c r="F205" s="257"/>
    </row>
    <row r="206" spans="1:6" ht="38.25">
      <c r="A206" s="531" t="s">
        <v>2082</v>
      </c>
      <c r="B206" s="362" t="s">
        <v>1802</v>
      </c>
      <c r="C206" s="33" t="s">
        <v>55</v>
      </c>
      <c r="D206" s="165">
        <v>1</v>
      </c>
      <c r="E206" s="574"/>
      <c r="F206" s="122">
        <f t="shared" ref="F206" si="53">D206*E206</f>
        <v>0</v>
      </c>
    </row>
    <row r="207" spans="1:6" ht="13.15">
      <c r="A207" s="531"/>
      <c r="B207" s="362" t="s">
        <v>1796</v>
      </c>
      <c r="C207" s="533"/>
      <c r="D207" s="7"/>
      <c r="E207" s="257"/>
      <c r="F207" s="257"/>
    </row>
    <row r="208" spans="1:6" ht="13.15">
      <c r="A208" s="531"/>
      <c r="B208" s="362"/>
      <c r="C208" s="533"/>
      <c r="D208" s="7"/>
      <c r="E208" s="257"/>
      <c r="F208" s="257"/>
    </row>
    <row r="209" spans="1:6" ht="51">
      <c r="A209" s="531" t="s">
        <v>2083</v>
      </c>
      <c r="B209" s="362" t="s">
        <v>1797</v>
      </c>
      <c r="C209" s="33" t="s">
        <v>55</v>
      </c>
      <c r="D209" s="165">
        <v>2</v>
      </c>
      <c r="E209" s="574"/>
      <c r="F209" s="122">
        <f t="shared" ref="F209" si="54">D209*E209</f>
        <v>0</v>
      </c>
    </row>
    <row r="210" spans="1:6" ht="13.15">
      <c r="A210" s="531"/>
      <c r="B210" s="362"/>
      <c r="C210" s="33"/>
      <c r="D210" s="165"/>
      <c r="E210" s="122"/>
      <c r="F210" s="122"/>
    </row>
    <row r="211" spans="1:6" ht="38.25">
      <c r="A211" s="531" t="s">
        <v>2084</v>
      </c>
      <c r="B211" s="362" t="s">
        <v>1798</v>
      </c>
      <c r="C211" s="33"/>
      <c r="D211" s="165"/>
      <c r="E211" s="122"/>
      <c r="F211" s="122"/>
    </row>
    <row r="212" spans="1:6" ht="66.75" customHeight="1">
      <c r="A212" s="531"/>
      <c r="B212" s="362" t="s">
        <v>1799</v>
      </c>
      <c r="C212" s="33"/>
      <c r="D212" s="165"/>
      <c r="E212" s="122"/>
      <c r="F212" s="122"/>
    </row>
    <row r="213" spans="1:6" ht="38.25">
      <c r="A213" s="531"/>
      <c r="B213" s="362" t="s">
        <v>1800</v>
      </c>
      <c r="C213" s="33"/>
      <c r="D213" s="165"/>
      <c r="E213" s="122"/>
      <c r="F213" s="122"/>
    </row>
    <row r="214" spans="1:6" ht="63.75">
      <c r="A214" s="531"/>
      <c r="B214" s="362" t="s">
        <v>1801</v>
      </c>
      <c r="C214" s="33" t="s">
        <v>55</v>
      </c>
      <c r="D214" s="165">
        <v>2</v>
      </c>
      <c r="E214" s="574"/>
      <c r="F214" s="122">
        <f t="shared" ref="F214" si="55">D214*E214</f>
        <v>0</v>
      </c>
    </row>
    <row r="215" spans="1:6" ht="13.15">
      <c r="A215" s="531"/>
      <c r="B215" s="362"/>
      <c r="C215" s="33"/>
      <c r="D215" s="165"/>
      <c r="E215" s="122"/>
      <c r="F215" s="122"/>
    </row>
    <row r="216" spans="1:6" ht="63.75">
      <c r="A216" s="531" t="s">
        <v>2085</v>
      </c>
      <c r="B216" s="362" t="s">
        <v>1803</v>
      </c>
      <c r="C216" s="33" t="s">
        <v>711</v>
      </c>
      <c r="D216" s="165">
        <v>2320</v>
      </c>
      <c r="E216" s="574"/>
      <c r="F216" s="122">
        <f t="shared" ref="F216" si="56">D216*E216</f>
        <v>0</v>
      </c>
    </row>
    <row r="217" spans="1:6" ht="13.15">
      <c r="A217" s="531"/>
      <c r="B217" s="362"/>
      <c r="C217" s="33"/>
      <c r="D217" s="165"/>
      <c r="E217" s="122"/>
      <c r="F217" s="122"/>
    </row>
    <row r="218" spans="1:6" ht="33.75" customHeight="1">
      <c r="A218" s="531" t="s">
        <v>2086</v>
      </c>
      <c r="B218" s="362" t="s">
        <v>1804</v>
      </c>
      <c r="C218" s="33" t="s">
        <v>711</v>
      </c>
      <c r="D218" s="165">
        <v>2820</v>
      </c>
      <c r="E218" s="574"/>
      <c r="F218" s="122">
        <f t="shared" ref="F218" si="57">D218*E218</f>
        <v>0</v>
      </c>
    </row>
    <row r="219" spans="1:6" ht="63.75">
      <c r="A219" s="531" t="s">
        <v>2087</v>
      </c>
      <c r="B219" s="362" t="s">
        <v>1805</v>
      </c>
      <c r="C219" s="3"/>
      <c r="D219" s="3"/>
      <c r="E219" s="3"/>
      <c r="F219" s="3"/>
    </row>
    <row r="220" spans="1:6" ht="25.5">
      <c r="A220" s="531"/>
      <c r="B220" s="362" t="s">
        <v>1806</v>
      </c>
      <c r="C220" s="33" t="s">
        <v>711</v>
      </c>
      <c r="D220" s="165">
        <v>45</v>
      </c>
      <c r="E220" s="574"/>
      <c r="F220" s="122">
        <f>D220*E220</f>
        <v>0</v>
      </c>
    </row>
    <row r="221" spans="1:6" ht="13.5" customHeight="1">
      <c r="A221" s="531"/>
      <c r="B221" s="362"/>
      <c r="C221" s="33"/>
      <c r="D221" s="165"/>
      <c r="E221" s="122"/>
      <c r="F221" s="122"/>
    </row>
    <row r="222" spans="1:6" ht="89.25">
      <c r="A222" s="531" t="s">
        <v>2088</v>
      </c>
      <c r="B222" s="461" t="s">
        <v>1807</v>
      </c>
      <c r="C222" s="33" t="s">
        <v>11</v>
      </c>
      <c r="D222" s="165">
        <v>58</v>
      </c>
      <c r="E222" s="574"/>
      <c r="F222" s="122">
        <f>D222*E222</f>
        <v>0</v>
      </c>
    </row>
    <row r="223" spans="1:6" ht="17.25" customHeight="1">
      <c r="A223" s="531"/>
      <c r="B223" s="362"/>
      <c r="C223" s="33"/>
      <c r="D223" s="165"/>
      <c r="E223" s="122"/>
      <c r="F223" s="122"/>
    </row>
    <row r="224" spans="1:6" ht="25.5">
      <c r="A224" s="531" t="s">
        <v>2089</v>
      </c>
      <c r="B224" s="461" t="s">
        <v>1808</v>
      </c>
      <c r="C224" s="33" t="s">
        <v>11</v>
      </c>
      <c r="D224" s="165">
        <v>1</v>
      </c>
      <c r="E224" s="574"/>
      <c r="F224" s="122">
        <f>D224*E224</f>
        <v>0</v>
      </c>
    </row>
    <row r="225" spans="1:6" ht="17.25" customHeight="1">
      <c r="A225" s="531"/>
      <c r="B225" s="362"/>
      <c r="C225" s="33"/>
      <c r="D225" s="165"/>
      <c r="E225" s="122"/>
      <c r="F225" s="122"/>
    </row>
    <row r="226" spans="1:6" ht="17.25" customHeight="1">
      <c r="A226" s="153" t="s">
        <v>2090</v>
      </c>
      <c r="B226" s="154" t="s">
        <v>1809</v>
      </c>
      <c r="C226" s="155"/>
      <c r="D226" s="156"/>
      <c r="E226" s="157"/>
      <c r="F226" s="158">
        <f>SUM(F206:F224)</f>
        <v>0</v>
      </c>
    </row>
    <row r="227" spans="1:6" ht="13.15">
      <c r="A227" s="531"/>
      <c r="B227" s="362"/>
      <c r="C227" s="33"/>
      <c r="D227" s="165"/>
      <c r="E227" s="122"/>
      <c r="F227" s="122"/>
    </row>
    <row r="228" spans="1:6" ht="13.15">
      <c r="A228" s="127" t="s">
        <v>2091</v>
      </c>
      <c r="B228" s="128" t="s">
        <v>1810</v>
      </c>
      <c r="C228" s="129"/>
      <c r="D228" s="129"/>
      <c r="E228" s="129"/>
      <c r="F228" s="130"/>
    </row>
    <row r="229" spans="1:6" ht="13.15">
      <c r="A229" s="531"/>
      <c r="B229" s="362"/>
      <c r="C229" s="33"/>
      <c r="D229" s="165"/>
      <c r="E229" s="122"/>
      <c r="F229" s="122"/>
    </row>
    <row r="230" spans="1:6" ht="38.25">
      <c r="A230" s="531" t="s">
        <v>2092</v>
      </c>
      <c r="B230" s="461" t="s">
        <v>1811</v>
      </c>
      <c r="C230" s="33" t="s">
        <v>55</v>
      </c>
      <c r="D230" s="165">
        <v>1</v>
      </c>
      <c r="E230" s="574"/>
      <c r="F230" s="122">
        <f>D230*E230</f>
        <v>0</v>
      </c>
    </row>
    <row r="231" spans="1:6" ht="13.15">
      <c r="A231" s="531"/>
      <c r="B231" s="461"/>
      <c r="C231" s="33"/>
      <c r="D231" s="165"/>
      <c r="E231" s="122"/>
      <c r="F231" s="122"/>
    </row>
    <row r="232" spans="1:6" ht="89.25">
      <c r="A232" s="531" t="s">
        <v>2093</v>
      </c>
      <c r="B232" s="461" t="s">
        <v>1812</v>
      </c>
      <c r="C232" s="33"/>
      <c r="D232" s="165"/>
      <c r="E232" s="122"/>
      <c r="F232" s="122"/>
    </row>
    <row r="233" spans="1:6" ht="13.15">
      <c r="A233" s="531"/>
      <c r="B233" s="461" t="s">
        <v>1813</v>
      </c>
      <c r="C233" s="33" t="s">
        <v>55</v>
      </c>
      <c r="D233" s="165">
        <v>1</v>
      </c>
      <c r="E233" s="574"/>
      <c r="F233" s="122">
        <f>D233*E233</f>
        <v>0</v>
      </c>
    </row>
    <row r="234" spans="1:6" ht="13.15">
      <c r="A234" s="531"/>
      <c r="B234" s="461"/>
      <c r="C234" s="33"/>
      <c r="D234" s="165"/>
      <c r="E234" s="122"/>
      <c r="F234" s="122"/>
    </row>
    <row r="235" spans="1:6" ht="13.15">
      <c r="A235" s="531" t="s">
        <v>2094</v>
      </c>
      <c r="B235" s="461" t="s">
        <v>1814</v>
      </c>
      <c r="C235" s="33"/>
      <c r="D235" s="165"/>
      <c r="E235" s="122"/>
      <c r="F235" s="122"/>
    </row>
    <row r="236" spans="1:6" ht="25.5">
      <c r="A236" s="531"/>
      <c r="B236" s="461" t="s">
        <v>1815</v>
      </c>
      <c r="C236" s="3"/>
      <c r="D236" s="3"/>
      <c r="E236" s="3"/>
      <c r="F236" s="3"/>
    </row>
    <row r="237" spans="1:6" ht="51">
      <c r="A237" s="531"/>
      <c r="B237" s="461" t="s">
        <v>1816</v>
      </c>
      <c r="C237" s="33" t="s">
        <v>55</v>
      </c>
      <c r="D237" s="165">
        <v>1</v>
      </c>
      <c r="E237" s="574"/>
      <c r="F237" s="122">
        <f>D237*E237</f>
        <v>0</v>
      </c>
    </row>
    <row r="238" spans="1:6" ht="13.15">
      <c r="A238" s="531"/>
      <c r="B238" s="461"/>
      <c r="C238" s="33"/>
      <c r="D238" s="165"/>
      <c r="E238" s="122"/>
      <c r="F238" s="122"/>
    </row>
    <row r="239" spans="1:6" ht="63.75">
      <c r="A239" s="531" t="s">
        <v>2095</v>
      </c>
      <c r="B239" s="461" t="s">
        <v>1803</v>
      </c>
      <c r="C239" s="33" t="s">
        <v>711</v>
      </c>
      <c r="D239" s="165">
        <v>580</v>
      </c>
      <c r="E239" s="574"/>
      <c r="F239" s="122">
        <f t="shared" ref="F239" si="58">D239*E239</f>
        <v>0</v>
      </c>
    </row>
    <row r="240" spans="1:6" ht="13.15">
      <c r="A240" s="531"/>
      <c r="B240" s="461"/>
      <c r="C240" s="33"/>
      <c r="D240" s="165"/>
      <c r="E240" s="122"/>
      <c r="F240" s="122"/>
    </row>
    <row r="241" spans="1:6" ht="25.5">
      <c r="A241" s="531" t="s">
        <v>2096</v>
      </c>
      <c r="B241" s="461" t="s">
        <v>1817</v>
      </c>
      <c r="C241" s="33" t="s">
        <v>55</v>
      </c>
      <c r="D241" s="165">
        <v>1</v>
      </c>
      <c r="E241" s="574"/>
      <c r="F241" s="122">
        <f t="shared" ref="F241" si="59">D241*E241</f>
        <v>0</v>
      </c>
    </row>
    <row r="242" spans="1:6" ht="13.15">
      <c r="A242" s="531"/>
      <c r="B242" s="461"/>
      <c r="C242" s="33"/>
      <c r="D242" s="165"/>
      <c r="E242" s="122"/>
      <c r="F242" s="122"/>
    </row>
    <row r="243" spans="1:6" ht="25.5">
      <c r="A243" s="531" t="s">
        <v>2097</v>
      </c>
      <c r="B243" s="461" t="s">
        <v>1818</v>
      </c>
      <c r="C243" s="33" t="s">
        <v>55</v>
      </c>
      <c r="D243" s="165">
        <v>1</v>
      </c>
      <c r="E243" s="574"/>
      <c r="F243" s="122">
        <f t="shared" ref="F243" si="60">D243*E243</f>
        <v>0</v>
      </c>
    </row>
    <row r="244" spans="1:6" ht="13.15">
      <c r="A244" s="531"/>
      <c r="B244" s="461"/>
      <c r="C244" s="33"/>
      <c r="D244" s="165"/>
      <c r="E244" s="122"/>
      <c r="F244" s="122"/>
    </row>
    <row r="245" spans="1:6" ht="13.15">
      <c r="A245" s="531" t="s">
        <v>2098</v>
      </c>
      <c r="B245" s="461" t="s">
        <v>1819</v>
      </c>
      <c r="C245" s="33" t="s">
        <v>55</v>
      </c>
      <c r="D245" s="165">
        <v>1</v>
      </c>
      <c r="E245" s="574"/>
      <c r="F245" s="122">
        <f t="shared" ref="F245" si="61">D245*E245</f>
        <v>0</v>
      </c>
    </row>
    <row r="246" spans="1:6" ht="13.15">
      <c r="A246" s="531"/>
      <c r="B246" s="362"/>
      <c r="C246" s="33"/>
      <c r="D246" s="165"/>
      <c r="E246" s="122"/>
      <c r="F246" s="122"/>
    </row>
    <row r="247" spans="1:6" ht="25.5">
      <c r="A247" s="531" t="s">
        <v>2099</v>
      </c>
      <c r="B247" s="461" t="s">
        <v>1820</v>
      </c>
      <c r="C247" s="33" t="s">
        <v>11</v>
      </c>
      <c r="D247" s="165">
        <v>15</v>
      </c>
      <c r="E247" s="574"/>
      <c r="F247" s="122">
        <f t="shared" ref="F247" si="62">D247*E247</f>
        <v>0</v>
      </c>
    </row>
    <row r="248" spans="1:6" ht="13.15">
      <c r="A248" s="531"/>
      <c r="B248" s="461"/>
      <c r="C248" s="33"/>
      <c r="D248" s="165"/>
      <c r="E248" s="122"/>
      <c r="F248" s="122"/>
    </row>
    <row r="249" spans="1:6" ht="38.25">
      <c r="A249" s="531" t="s">
        <v>2100</v>
      </c>
      <c r="B249" s="461" t="s">
        <v>1821</v>
      </c>
      <c r="C249" s="33" t="s">
        <v>11</v>
      </c>
      <c r="D249" s="165">
        <v>18</v>
      </c>
      <c r="E249" s="574"/>
      <c r="F249" s="122">
        <f t="shared" ref="F249" si="63">D249*E249</f>
        <v>0</v>
      </c>
    </row>
    <row r="250" spans="1:6" ht="13.15">
      <c r="A250" s="531"/>
      <c r="B250" s="461"/>
      <c r="C250" s="33"/>
      <c r="D250" s="165"/>
      <c r="E250" s="122"/>
      <c r="F250" s="122"/>
    </row>
    <row r="251" spans="1:6" ht="25.5">
      <c r="A251" s="531" t="s">
        <v>2101</v>
      </c>
      <c r="B251" s="461" t="s">
        <v>1822</v>
      </c>
      <c r="C251" s="33" t="s">
        <v>711</v>
      </c>
      <c r="D251" s="165">
        <v>650</v>
      </c>
      <c r="E251" s="574"/>
      <c r="F251" s="122">
        <f t="shared" ref="F251" si="64">D251*E251</f>
        <v>0</v>
      </c>
    </row>
    <row r="252" spans="1:6" ht="13.15">
      <c r="A252" s="531"/>
      <c r="B252" s="461"/>
      <c r="C252" s="33"/>
      <c r="D252" s="165"/>
      <c r="E252" s="122"/>
      <c r="F252" s="122"/>
    </row>
    <row r="253" spans="1:6" ht="13.15">
      <c r="A253" s="153" t="s">
        <v>2091</v>
      </c>
      <c r="B253" s="154" t="s">
        <v>1823</v>
      </c>
      <c r="C253" s="155"/>
      <c r="D253" s="156"/>
      <c r="E253" s="157"/>
      <c r="F253" s="158">
        <f>SUM(F230:F251)</f>
        <v>0</v>
      </c>
    </row>
    <row r="254" spans="1:6" ht="13.15">
      <c r="A254" s="531"/>
      <c r="B254" s="461"/>
      <c r="C254" s="33"/>
      <c r="D254" s="165"/>
      <c r="E254" s="122"/>
      <c r="F254" s="122"/>
    </row>
    <row r="255" spans="1:6" ht="13.15">
      <c r="A255" s="127" t="s">
        <v>2102</v>
      </c>
      <c r="B255" s="128" t="s">
        <v>1824</v>
      </c>
      <c r="C255" s="129"/>
      <c r="D255" s="129"/>
      <c r="E255" s="129"/>
      <c r="F255" s="130"/>
    </row>
    <row r="256" spans="1:6" ht="13.15">
      <c r="A256" s="531"/>
      <c r="B256" s="461"/>
      <c r="C256" s="33"/>
      <c r="D256" s="165"/>
      <c r="E256" s="122"/>
      <c r="F256" s="122"/>
    </row>
    <row r="257" spans="1:6" ht="51">
      <c r="A257" s="531" t="s">
        <v>2103</v>
      </c>
      <c r="B257" s="461" t="s">
        <v>1825</v>
      </c>
      <c r="C257" s="33" t="s">
        <v>55</v>
      </c>
      <c r="D257" s="165">
        <v>4</v>
      </c>
      <c r="E257" s="574"/>
      <c r="F257" s="122">
        <f t="shared" ref="F257" si="65">D257*E257</f>
        <v>0</v>
      </c>
    </row>
    <row r="258" spans="1:6" ht="13.15">
      <c r="A258" s="531"/>
      <c r="B258" s="461"/>
      <c r="C258" s="33"/>
      <c r="D258" s="165"/>
      <c r="E258" s="122"/>
      <c r="F258" s="122"/>
    </row>
    <row r="259" spans="1:6" ht="51">
      <c r="A259" s="531" t="s">
        <v>2104</v>
      </c>
      <c r="B259" s="461" t="s">
        <v>1826</v>
      </c>
      <c r="C259" s="33" t="s">
        <v>711</v>
      </c>
      <c r="D259" s="165">
        <v>1</v>
      </c>
      <c r="E259" s="574"/>
      <c r="F259" s="122">
        <f t="shared" ref="F259" si="66">D259*E259</f>
        <v>0</v>
      </c>
    </row>
    <row r="260" spans="1:6" ht="13.15">
      <c r="A260" s="531"/>
      <c r="B260" s="461"/>
      <c r="C260" s="33"/>
      <c r="D260" s="165"/>
      <c r="E260" s="122"/>
      <c r="F260" s="122"/>
    </row>
    <row r="261" spans="1:6" ht="39.75">
      <c r="A261" s="531" t="s">
        <v>2105</v>
      </c>
      <c r="B261" s="461" t="s">
        <v>1827</v>
      </c>
      <c r="C261" s="33" t="s">
        <v>711</v>
      </c>
      <c r="D261" s="165">
        <v>250</v>
      </c>
      <c r="E261" s="574"/>
      <c r="F261" s="122">
        <f t="shared" ref="F261" si="67">D261*E261</f>
        <v>0</v>
      </c>
    </row>
    <row r="262" spans="1:6" ht="13.15">
      <c r="A262" s="531"/>
      <c r="B262" s="461"/>
      <c r="C262" s="33"/>
      <c r="D262" s="165"/>
      <c r="E262" s="122"/>
      <c r="F262" s="122"/>
    </row>
    <row r="263" spans="1:6" ht="13.15">
      <c r="A263" s="153" t="s">
        <v>2102</v>
      </c>
      <c r="B263" s="154" t="s">
        <v>1829</v>
      </c>
      <c r="C263" s="155"/>
      <c r="D263" s="156"/>
      <c r="E263" s="157"/>
      <c r="F263" s="158">
        <f>SUM(F257:F261)</f>
        <v>0</v>
      </c>
    </row>
    <row r="264" spans="1:6" ht="13.15">
      <c r="A264" s="531"/>
      <c r="B264" s="461"/>
      <c r="C264" s="33"/>
      <c r="D264" s="165"/>
      <c r="E264" s="122"/>
      <c r="F264" s="122"/>
    </row>
    <row r="265" spans="1:6" ht="13.15">
      <c r="A265" s="127" t="s">
        <v>2106</v>
      </c>
      <c r="B265" s="128" t="s">
        <v>1830</v>
      </c>
      <c r="C265" s="129"/>
      <c r="D265" s="129"/>
      <c r="E265" s="129"/>
      <c r="F265" s="130"/>
    </row>
    <row r="266" spans="1:6" ht="13.15">
      <c r="A266" s="531"/>
      <c r="B266" s="461"/>
      <c r="C266" s="33"/>
      <c r="D266" s="165"/>
      <c r="E266" s="122"/>
      <c r="F266" s="122"/>
    </row>
    <row r="267" spans="1:6" ht="38.25">
      <c r="A267" s="531" t="s">
        <v>2107</v>
      </c>
      <c r="B267" s="461" t="s">
        <v>1831</v>
      </c>
      <c r="C267" s="33" t="s">
        <v>711</v>
      </c>
      <c r="D267" s="165">
        <v>210</v>
      </c>
      <c r="E267" s="574"/>
      <c r="F267" s="122">
        <f t="shared" ref="F267" si="68">D267*E267</f>
        <v>0</v>
      </c>
    </row>
    <row r="268" spans="1:6" ht="13.15">
      <c r="A268" s="531"/>
      <c r="B268" s="461"/>
      <c r="C268" s="33"/>
      <c r="D268" s="165"/>
      <c r="E268" s="122"/>
      <c r="F268" s="122"/>
    </row>
    <row r="269" spans="1:6" ht="25.5">
      <c r="A269" s="531" t="s">
        <v>2108</v>
      </c>
      <c r="B269" s="542" t="s">
        <v>1832</v>
      </c>
      <c r="C269" s="33" t="s">
        <v>11</v>
      </c>
      <c r="D269" s="165">
        <v>4</v>
      </c>
      <c r="E269" s="574"/>
      <c r="F269" s="122">
        <f t="shared" ref="F269" si="69">D269*E269</f>
        <v>0</v>
      </c>
    </row>
    <row r="270" spans="1:6" ht="13.15">
      <c r="A270" s="531"/>
      <c r="B270" s="461"/>
      <c r="C270" s="33"/>
      <c r="D270" s="165"/>
      <c r="E270" s="122"/>
      <c r="F270" s="122"/>
    </row>
    <row r="271" spans="1:6" ht="51">
      <c r="A271" s="531" t="s">
        <v>2109</v>
      </c>
      <c r="B271" s="461" t="s">
        <v>1833</v>
      </c>
      <c r="C271" s="33" t="s">
        <v>11</v>
      </c>
      <c r="D271" s="165">
        <v>9</v>
      </c>
      <c r="E271" s="574"/>
      <c r="F271" s="122">
        <f t="shared" ref="F271" si="70">D271*E271</f>
        <v>0</v>
      </c>
    </row>
    <row r="272" spans="1:6" ht="13.15">
      <c r="A272" s="531"/>
      <c r="B272" s="461"/>
      <c r="C272" s="33"/>
      <c r="D272" s="165"/>
      <c r="E272" s="122"/>
      <c r="F272" s="122"/>
    </row>
    <row r="273" spans="1:7" ht="38.25">
      <c r="A273" s="531" t="s">
        <v>2110</v>
      </c>
      <c r="B273" s="461" t="s">
        <v>1834</v>
      </c>
      <c r="C273" s="33" t="s">
        <v>711</v>
      </c>
      <c r="D273" s="165">
        <v>250</v>
      </c>
      <c r="E273" s="574"/>
      <c r="F273" s="122">
        <f t="shared" ref="F273" si="71">D273*E273</f>
        <v>0</v>
      </c>
    </row>
    <row r="274" spans="1:7" ht="13.15">
      <c r="A274" s="531"/>
      <c r="B274" s="461"/>
      <c r="C274" s="33"/>
      <c r="D274" s="165"/>
      <c r="E274" s="122"/>
      <c r="F274" s="122"/>
    </row>
    <row r="275" spans="1:7" ht="13.15">
      <c r="A275" s="153" t="s">
        <v>2106</v>
      </c>
      <c r="B275" s="154" t="s">
        <v>1835</v>
      </c>
      <c r="C275" s="155"/>
      <c r="D275" s="156"/>
      <c r="E275" s="157"/>
      <c r="F275" s="158">
        <f>SUM(F267:F273)</f>
        <v>0</v>
      </c>
    </row>
    <row r="276" spans="1:7" ht="13.15">
      <c r="A276" s="531"/>
      <c r="B276" s="461"/>
      <c r="C276" s="33"/>
      <c r="D276" s="165"/>
      <c r="E276" s="122"/>
      <c r="F276" s="122"/>
    </row>
    <row r="277" spans="1:7" ht="13.15">
      <c r="A277" s="127" t="s">
        <v>2111</v>
      </c>
      <c r="B277" s="128" t="s">
        <v>1836</v>
      </c>
      <c r="C277" s="129"/>
      <c r="D277" s="129"/>
      <c r="E277" s="129"/>
      <c r="F277" s="130"/>
    </row>
    <row r="278" spans="1:7" ht="13.15">
      <c r="A278" s="531"/>
      <c r="B278" s="461"/>
      <c r="C278" s="33"/>
      <c r="D278" s="165"/>
      <c r="E278" s="122"/>
      <c r="F278" s="122"/>
    </row>
    <row r="279" spans="1:7" ht="13.15">
      <c r="A279" s="531" t="s">
        <v>2112</v>
      </c>
      <c r="B279" s="375" t="s">
        <v>1837</v>
      </c>
      <c r="C279" s="33" t="s">
        <v>11</v>
      </c>
      <c r="D279" s="165">
        <v>22</v>
      </c>
      <c r="E279" s="574"/>
      <c r="F279" s="122">
        <f t="shared" ref="F279" si="72">D279*E279</f>
        <v>0</v>
      </c>
    </row>
    <row r="280" spans="1:7" ht="13.15">
      <c r="A280" s="531"/>
      <c r="B280" s="461"/>
      <c r="C280" s="33"/>
      <c r="D280" s="165"/>
      <c r="E280" s="122"/>
      <c r="F280" s="122"/>
    </row>
    <row r="281" spans="1:7" ht="89.25">
      <c r="A281" s="531" t="s">
        <v>2113</v>
      </c>
      <c r="B281" s="375" t="s">
        <v>1838</v>
      </c>
      <c r="C281" s="33" t="s">
        <v>55</v>
      </c>
      <c r="D281" s="165">
        <v>1</v>
      </c>
      <c r="E281" s="574"/>
      <c r="F281" s="122">
        <f t="shared" ref="F281" si="73">D281*E281</f>
        <v>0</v>
      </c>
    </row>
    <row r="282" spans="1:7" ht="13.15">
      <c r="A282" s="531"/>
      <c r="B282" s="461"/>
      <c r="C282" s="33"/>
      <c r="D282" s="165"/>
      <c r="E282" s="122"/>
      <c r="F282" s="122"/>
    </row>
    <row r="283" spans="1:7" ht="63.75">
      <c r="A283" s="531" t="s">
        <v>2114</v>
      </c>
      <c r="B283" s="375" t="s">
        <v>1839</v>
      </c>
      <c r="C283" s="33" t="s">
        <v>55</v>
      </c>
      <c r="D283" s="165">
        <v>1</v>
      </c>
      <c r="E283" s="574"/>
      <c r="F283" s="122">
        <f t="shared" ref="F283" si="74">D283*E283</f>
        <v>0</v>
      </c>
    </row>
    <row r="284" spans="1:7" ht="13.15">
      <c r="A284" s="531"/>
      <c r="B284" s="461"/>
      <c r="C284" s="33"/>
      <c r="D284" s="165"/>
      <c r="E284" s="122"/>
      <c r="F284" s="122"/>
    </row>
    <row r="285" spans="1:7" ht="38.25">
      <c r="A285" s="531" t="s">
        <v>2115</v>
      </c>
      <c r="B285" s="375" t="s">
        <v>1840</v>
      </c>
      <c r="C285" s="33" t="s">
        <v>55</v>
      </c>
      <c r="D285" s="165">
        <v>1</v>
      </c>
      <c r="E285" s="574"/>
      <c r="F285" s="122">
        <f t="shared" ref="F285" si="75">D285*E285</f>
        <v>0</v>
      </c>
    </row>
    <row r="286" spans="1:7" ht="13.15">
      <c r="A286" s="531"/>
      <c r="B286" s="461"/>
      <c r="C286" s="33"/>
      <c r="D286" s="165"/>
      <c r="E286" s="122"/>
      <c r="F286" s="122"/>
    </row>
    <row r="287" spans="1:7" ht="38.25">
      <c r="A287" s="531" t="s">
        <v>2116</v>
      </c>
      <c r="B287" s="375" t="s">
        <v>1841</v>
      </c>
      <c r="C287" s="3"/>
      <c r="D287" s="3"/>
      <c r="E287" s="3"/>
      <c r="F287" s="3"/>
    </row>
    <row r="288" spans="1:7" ht="76.5">
      <c r="A288" s="531"/>
      <c r="B288" s="379" t="s">
        <v>2335</v>
      </c>
      <c r="C288" s="33" t="s">
        <v>55</v>
      </c>
      <c r="D288" s="165">
        <v>1</v>
      </c>
      <c r="E288" s="574"/>
      <c r="F288" s="122">
        <f t="shared" ref="F288" si="76">D288*E288</f>
        <v>0</v>
      </c>
      <c r="G288" s="11"/>
    </row>
    <row r="289" spans="1:6" ht="13.15">
      <c r="A289" s="531"/>
      <c r="B289" s="461"/>
      <c r="C289" s="33"/>
      <c r="D289" s="165"/>
      <c r="E289" s="122"/>
      <c r="F289" s="122"/>
    </row>
    <row r="290" spans="1:6" ht="71.25" customHeight="1">
      <c r="A290" s="531" t="s">
        <v>2117</v>
      </c>
      <c r="B290" s="379" t="s">
        <v>1842</v>
      </c>
      <c r="C290" s="33"/>
      <c r="D290" s="165"/>
      <c r="E290" s="122"/>
      <c r="F290" s="122"/>
    </row>
    <row r="291" spans="1:6" ht="38.25">
      <c r="A291" s="531"/>
      <c r="B291" s="460" t="s">
        <v>1843</v>
      </c>
      <c r="C291" s="33" t="s">
        <v>55</v>
      </c>
      <c r="D291" s="165">
        <v>1</v>
      </c>
      <c r="E291" s="574"/>
      <c r="F291" s="122">
        <f t="shared" ref="F291" si="77">D291*E291</f>
        <v>0</v>
      </c>
    </row>
    <row r="292" spans="1:6" ht="13.15">
      <c r="A292" s="531"/>
      <c r="B292" s="461"/>
      <c r="C292" s="33"/>
      <c r="D292" s="165"/>
      <c r="E292" s="122"/>
      <c r="F292" s="122"/>
    </row>
    <row r="293" spans="1:6" ht="13.15">
      <c r="A293" s="153" t="s">
        <v>2111</v>
      </c>
      <c r="B293" s="154" t="s">
        <v>1844</v>
      </c>
      <c r="C293" s="155"/>
      <c r="D293" s="156"/>
      <c r="E293" s="157"/>
      <c r="F293" s="158">
        <f>SUM(F279:F291)</f>
        <v>0</v>
      </c>
    </row>
    <row r="294" spans="1:6" ht="13.15">
      <c r="A294" s="531"/>
      <c r="B294" s="461"/>
      <c r="C294" s="33"/>
      <c r="D294" s="165"/>
      <c r="E294" s="122"/>
      <c r="F294" s="122"/>
    </row>
    <row r="295" spans="1:6" ht="13.15">
      <c r="A295" s="127" t="s">
        <v>2118</v>
      </c>
      <c r="B295" s="128" t="s">
        <v>1845</v>
      </c>
      <c r="C295" s="129"/>
      <c r="D295" s="129"/>
      <c r="E295" s="129"/>
      <c r="F295" s="130"/>
    </row>
    <row r="296" spans="1:6" ht="13.15">
      <c r="A296" s="531"/>
      <c r="B296" s="461"/>
      <c r="C296" s="33"/>
      <c r="D296" s="165"/>
      <c r="E296" s="122"/>
      <c r="F296" s="122"/>
    </row>
    <row r="297" spans="1:6" ht="51">
      <c r="A297" s="531" t="s">
        <v>2119</v>
      </c>
      <c r="B297" s="542" t="s">
        <v>1846</v>
      </c>
      <c r="C297" s="33" t="s">
        <v>55</v>
      </c>
      <c r="D297" s="165">
        <v>1</v>
      </c>
      <c r="E297" s="574"/>
      <c r="F297" s="122">
        <f t="shared" ref="F297" si="78">D297*E297</f>
        <v>0</v>
      </c>
    </row>
    <row r="298" spans="1:6" ht="13.15">
      <c r="A298" s="531"/>
      <c r="B298" s="461"/>
      <c r="C298" s="33"/>
      <c r="D298" s="165"/>
      <c r="E298" s="122"/>
      <c r="F298" s="122"/>
    </row>
    <row r="299" spans="1:6" ht="13.15">
      <c r="A299" s="153" t="s">
        <v>2118</v>
      </c>
      <c r="B299" s="154" t="s">
        <v>1844</v>
      </c>
      <c r="C299" s="155"/>
      <c r="D299" s="156"/>
      <c r="E299" s="157"/>
      <c r="F299" s="158">
        <f>SUM(F297)</f>
        <v>0</v>
      </c>
    </row>
    <row r="300" spans="1:6">
      <c r="A300" s="3"/>
      <c r="B300" s="548"/>
      <c r="C300" s="3"/>
      <c r="D300" s="3"/>
      <c r="E300" s="3"/>
      <c r="F300" s="3"/>
    </row>
    <row r="301" spans="1:6" ht="13.15">
      <c r="A301" s="127" t="s">
        <v>2120</v>
      </c>
      <c r="B301" s="128" t="s">
        <v>1847</v>
      </c>
      <c r="C301" s="129"/>
      <c r="D301" s="129"/>
      <c r="E301" s="129"/>
      <c r="F301" s="130"/>
    </row>
    <row r="302" spans="1:6">
      <c r="A302" s="3"/>
      <c r="B302" s="548"/>
      <c r="C302" s="3"/>
      <c r="D302" s="3"/>
      <c r="E302" s="3"/>
      <c r="F302" s="3"/>
    </row>
    <row r="303" spans="1:6" ht="25.5">
      <c r="A303" s="531" t="s">
        <v>2121</v>
      </c>
      <c r="B303" s="379" t="s">
        <v>1849</v>
      </c>
      <c r="C303" s="3"/>
      <c r="D303" s="3"/>
      <c r="E303" s="3"/>
      <c r="F303" s="3"/>
    </row>
    <row r="304" spans="1:6" ht="114.75">
      <c r="A304" s="3"/>
      <c r="B304" s="375" t="s">
        <v>1848</v>
      </c>
      <c r="C304" s="33" t="s">
        <v>55</v>
      </c>
      <c r="D304" s="165">
        <v>1</v>
      </c>
      <c r="E304" s="574"/>
      <c r="F304" s="122">
        <f t="shared" ref="F304" si="79">D304*E304</f>
        <v>0</v>
      </c>
    </row>
    <row r="305" spans="1:6">
      <c r="A305" s="3"/>
      <c r="B305" s="548"/>
      <c r="C305" s="3"/>
      <c r="D305" s="3"/>
      <c r="E305" s="3"/>
      <c r="F305" s="3"/>
    </row>
    <row r="306" spans="1:6" ht="13.15">
      <c r="A306" s="531" t="s">
        <v>2122</v>
      </c>
      <c r="B306" s="549" t="s">
        <v>1850</v>
      </c>
      <c r="C306" s="3"/>
      <c r="D306" s="3"/>
      <c r="E306" s="3"/>
      <c r="F306" s="3"/>
    </row>
    <row r="307" spans="1:6" ht="51">
      <c r="A307" s="3"/>
      <c r="B307" s="375" t="s">
        <v>1851</v>
      </c>
      <c r="C307" s="33" t="s">
        <v>11</v>
      </c>
      <c r="D307" s="165">
        <v>1</v>
      </c>
      <c r="E307" s="574"/>
      <c r="F307" s="122">
        <f t="shared" ref="F307" si="80">D307*E307</f>
        <v>0</v>
      </c>
    </row>
    <row r="308" spans="1:6">
      <c r="A308" s="3"/>
      <c r="B308" s="549"/>
      <c r="C308" s="3"/>
      <c r="D308" s="3"/>
      <c r="E308" s="3"/>
      <c r="F308" s="3"/>
    </row>
    <row r="309" spans="1:6" ht="25.5">
      <c r="A309" s="531" t="s">
        <v>2123</v>
      </c>
      <c r="B309" s="375" t="s">
        <v>1852</v>
      </c>
      <c r="C309" s="3"/>
      <c r="D309" s="3"/>
      <c r="E309" s="3"/>
      <c r="F309" s="3"/>
    </row>
    <row r="310" spans="1:6" ht="89.25">
      <c r="A310" s="3"/>
      <c r="B310" s="375" t="s">
        <v>1853</v>
      </c>
      <c r="C310" s="33" t="s">
        <v>11</v>
      </c>
      <c r="D310" s="165">
        <v>1</v>
      </c>
      <c r="E310" s="574"/>
      <c r="F310" s="122">
        <f t="shared" ref="F310" si="81">D310*E310</f>
        <v>0</v>
      </c>
    </row>
    <row r="311" spans="1:6">
      <c r="A311" s="3"/>
      <c r="B311" s="375"/>
      <c r="C311" s="33"/>
      <c r="D311" s="165"/>
      <c r="E311" s="122"/>
      <c r="F311" s="122"/>
    </row>
    <row r="312" spans="1:6" ht="13.15">
      <c r="A312" s="531" t="s">
        <v>2124</v>
      </c>
      <c r="B312" s="549" t="s">
        <v>1854</v>
      </c>
      <c r="C312" s="33"/>
      <c r="D312" s="165"/>
      <c r="E312" s="122"/>
      <c r="F312" s="122"/>
    </row>
    <row r="313" spans="1:6" ht="165.75">
      <c r="A313" s="3"/>
      <c r="B313" s="379" t="s">
        <v>1855</v>
      </c>
      <c r="C313" s="33" t="s">
        <v>11</v>
      </c>
      <c r="D313" s="165">
        <v>1</v>
      </c>
      <c r="E313" s="574"/>
      <c r="F313" s="122">
        <f t="shared" ref="F313" si="82">D313*E313</f>
        <v>0</v>
      </c>
    </row>
    <row r="314" spans="1:6">
      <c r="A314" s="3"/>
      <c r="B314" s="375"/>
      <c r="C314" s="33"/>
      <c r="D314" s="165"/>
      <c r="E314" s="122"/>
      <c r="F314" s="122"/>
    </row>
    <row r="315" spans="1:6" ht="13.15">
      <c r="A315" s="531" t="s">
        <v>2125</v>
      </c>
      <c r="B315" s="379" t="s">
        <v>1856</v>
      </c>
      <c r="C315" s="33"/>
      <c r="D315" s="165"/>
      <c r="E315" s="122"/>
      <c r="F315" s="122"/>
    </row>
    <row r="316" spans="1:6" ht="76.5">
      <c r="A316" s="3"/>
      <c r="B316" s="379" t="s">
        <v>1857</v>
      </c>
      <c r="C316" s="33" t="s">
        <v>11</v>
      </c>
      <c r="D316" s="165">
        <v>1</v>
      </c>
      <c r="E316" s="574"/>
      <c r="F316" s="122">
        <f t="shared" ref="F316" si="83">D316*E316</f>
        <v>0</v>
      </c>
    </row>
    <row r="317" spans="1:6">
      <c r="A317" s="3"/>
      <c r="B317" s="379"/>
      <c r="C317" s="33"/>
      <c r="D317" s="165"/>
      <c r="E317" s="122"/>
      <c r="F317" s="122"/>
    </row>
    <row r="318" spans="1:6" ht="13.15">
      <c r="A318" s="531" t="s">
        <v>2126</v>
      </c>
      <c r="B318" s="549" t="s">
        <v>1858</v>
      </c>
      <c r="C318" s="33"/>
      <c r="D318" s="165"/>
      <c r="E318" s="122"/>
      <c r="F318" s="122"/>
    </row>
    <row r="319" spans="1:6" ht="51">
      <c r="A319" s="3"/>
      <c r="B319" s="379" t="s">
        <v>1859</v>
      </c>
      <c r="C319" s="33"/>
      <c r="D319" s="165"/>
      <c r="E319" s="122"/>
      <c r="F319" s="122"/>
    </row>
    <row r="320" spans="1:6" ht="25.5">
      <c r="A320" s="3"/>
      <c r="B320" s="379" t="s">
        <v>1860</v>
      </c>
      <c r="C320" s="33" t="s">
        <v>11</v>
      </c>
      <c r="D320" s="165">
        <v>1</v>
      </c>
      <c r="E320" s="574"/>
      <c r="F320" s="122">
        <f t="shared" ref="F320" si="84">D320*E320</f>
        <v>0</v>
      </c>
    </row>
    <row r="321" spans="1:6">
      <c r="A321" s="3"/>
      <c r="B321" s="379"/>
      <c r="C321" s="33"/>
      <c r="D321" s="165"/>
      <c r="E321" s="122"/>
      <c r="F321" s="122"/>
    </row>
    <row r="322" spans="1:6" ht="13.15">
      <c r="A322" s="531" t="s">
        <v>2127</v>
      </c>
      <c r="B322" s="549" t="s">
        <v>1861</v>
      </c>
      <c r="C322" s="33"/>
      <c r="D322" s="165"/>
      <c r="E322" s="122"/>
      <c r="F322" s="122"/>
    </row>
    <row r="323" spans="1:6" ht="51">
      <c r="A323" s="3"/>
      <c r="B323" s="379" t="s">
        <v>1862</v>
      </c>
      <c r="C323" s="33"/>
      <c r="D323" s="165"/>
      <c r="E323" s="122"/>
      <c r="F323" s="122"/>
    </row>
    <row r="324" spans="1:6" ht="23.25">
      <c r="A324" s="3"/>
      <c r="B324" s="549" t="s">
        <v>1863</v>
      </c>
      <c r="C324" s="33" t="s">
        <v>11</v>
      </c>
      <c r="D324" s="165">
        <v>1</v>
      </c>
      <c r="E324" s="574"/>
      <c r="F324" s="122">
        <f t="shared" ref="F324" si="85">D324*E324</f>
        <v>0</v>
      </c>
    </row>
    <row r="325" spans="1:6">
      <c r="A325" s="3"/>
      <c r="B325" s="379"/>
      <c r="C325" s="33"/>
      <c r="D325" s="165"/>
      <c r="E325" s="122"/>
      <c r="F325" s="122"/>
    </row>
    <row r="326" spans="1:6" ht="13.15">
      <c r="A326" s="531" t="s">
        <v>2128</v>
      </c>
      <c r="B326" s="549" t="s">
        <v>1864</v>
      </c>
      <c r="C326" s="33"/>
      <c r="D326" s="165"/>
      <c r="E326" s="122"/>
      <c r="F326" s="122"/>
    </row>
    <row r="327" spans="1:6" ht="23.25">
      <c r="A327" s="3"/>
      <c r="B327" s="549" t="s">
        <v>1865</v>
      </c>
      <c r="C327" s="33"/>
      <c r="D327" s="165"/>
      <c r="E327" s="122"/>
      <c r="F327" s="122"/>
    </row>
    <row r="328" spans="1:6" ht="23.25">
      <c r="A328" s="3"/>
      <c r="B328" s="549" t="s">
        <v>1866</v>
      </c>
      <c r="C328" s="33" t="s">
        <v>11</v>
      </c>
      <c r="D328" s="165">
        <v>1</v>
      </c>
      <c r="E328" s="574"/>
      <c r="F328" s="122">
        <f t="shared" ref="F328" si="86">D328*E328</f>
        <v>0</v>
      </c>
    </row>
    <row r="329" spans="1:6">
      <c r="A329" s="3"/>
      <c r="B329" s="549"/>
      <c r="C329" s="33"/>
      <c r="D329" s="165"/>
      <c r="E329" s="122"/>
      <c r="F329" s="122"/>
    </row>
    <row r="330" spans="1:6" ht="23.25">
      <c r="A330" s="531" t="s">
        <v>2129</v>
      </c>
      <c r="B330" s="549" t="s">
        <v>1867</v>
      </c>
      <c r="C330" s="550"/>
      <c r="D330" s="550"/>
      <c r="E330" s="551"/>
      <c r="F330" s="551"/>
    </row>
    <row r="331" spans="1:6">
      <c r="A331" s="3"/>
      <c r="B331" s="549" t="s">
        <v>1868</v>
      </c>
      <c r="C331" s="33" t="s">
        <v>10</v>
      </c>
      <c r="D331" s="165">
        <v>40</v>
      </c>
      <c r="E331" s="574"/>
      <c r="F331" s="122">
        <f>D331*E331</f>
        <v>0</v>
      </c>
    </row>
    <row r="332" spans="1:6">
      <c r="A332" s="3"/>
      <c r="B332" s="549" t="s">
        <v>1869</v>
      </c>
      <c r="C332" s="33" t="s">
        <v>10</v>
      </c>
      <c r="D332" s="165">
        <v>20</v>
      </c>
      <c r="E332" s="574"/>
      <c r="F332" s="122">
        <f>D332*E332</f>
        <v>0</v>
      </c>
    </row>
    <row r="333" spans="1:6">
      <c r="A333" s="3"/>
      <c r="B333" s="549" t="s">
        <v>1870</v>
      </c>
      <c r="C333" s="33" t="s">
        <v>11</v>
      </c>
      <c r="D333" s="165">
        <v>1</v>
      </c>
      <c r="E333" s="574"/>
      <c r="F333" s="122">
        <f>D333*E333</f>
        <v>0</v>
      </c>
    </row>
    <row r="334" spans="1:6">
      <c r="A334" s="3"/>
      <c r="B334" s="549"/>
      <c r="C334" s="33"/>
      <c r="D334" s="165"/>
      <c r="E334" s="122"/>
      <c r="F334" s="122"/>
    </row>
    <row r="335" spans="1:6" ht="13.15">
      <c r="A335" s="531" t="s">
        <v>2130</v>
      </c>
      <c r="B335" s="549" t="s">
        <v>1871</v>
      </c>
      <c r="C335" s="33"/>
      <c r="D335" s="165"/>
      <c r="E335" s="122"/>
      <c r="F335" s="122"/>
    </row>
    <row r="336" spans="1:6" ht="34.9">
      <c r="A336" s="3"/>
      <c r="B336" s="107" t="s">
        <v>1872</v>
      </c>
      <c r="C336" s="33" t="s">
        <v>11</v>
      </c>
      <c r="D336" s="165">
        <v>1</v>
      </c>
      <c r="E336" s="574"/>
      <c r="F336" s="122">
        <f t="shared" ref="F336" si="87">D336*E336</f>
        <v>0</v>
      </c>
    </row>
    <row r="337" spans="1:6" ht="23.25">
      <c r="A337" s="3"/>
      <c r="B337" s="107" t="s">
        <v>1873</v>
      </c>
      <c r="C337" s="33" t="s">
        <v>11</v>
      </c>
      <c r="D337" s="165">
        <v>1</v>
      </c>
      <c r="E337" s="574"/>
      <c r="F337" s="122">
        <f t="shared" ref="F337" si="88">D337*E337</f>
        <v>0</v>
      </c>
    </row>
    <row r="338" spans="1:6">
      <c r="A338" s="3"/>
      <c r="B338" s="549"/>
      <c r="C338" s="33"/>
      <c r="D338" s="165"/>
      <c r="E338" s="122"/>
      <c r="F338" s="122"/>
    </row>
    <row r="339" spans="1:6" ht="13.15">
      <c r="A339" s="153" t="s">
        <v>2120</v>
      </c>
      <c r="B339" s="154" t="s">
        <v>1874</v>
      </c>
      <c r="C339" s="155"/>
      <c r="D339" s="156"/>
      <c r="E339" s="157"/>
      <c r="F339" s="158">
        <f>SUM(F304:F337)</f>
        <v>0</v>
      </c>
    </row>
    <row r="340" spans="1:6">
      <c r="A340" s="3"/>
      <c r="B340" s="549"/>
      <c r="C340" s="3"/>
      <c r="D340" s="3"/>
      <c r="E340" s="3"/>
      <c r="F340" s="3"/>
    </row>
    <row r="341" spans="1:6" ht="13.15">
      <c r="A341" s="127" t="s">
        <v>2131</v>
      </c>
      <c r="B341" s="128" t="s">
        <v>1875</v>
      </c>
      <c r="C341" s="129"/>
      <c r="D341" s="129"/>
      <c r="E341" s="129"/>
      <c r="F341" s="130"/>
    </row>
    <row r="342" spans="1:6">
      <c r="A342" s="3"/>
      <c r="B342" s="549"/>
      <c r="C342" s="3"/>
      <c r="D342" s="3"/>
      <c r="E342" s="3"/>
      <c r="F342" s="3"/>
    </row>
    <row r="343" spans="1:6" ht="13.15">
      <c r="A343" s="531" t="s">
        <v>2132</v>
      </c>
      <c r="B343" s="549" t="s">
        <v>1879</v>
      </c>
      <c r="C343" s="3"/>
      <c r="D343" s="3"/>
      <c r="E343" s="3"/>
      <c r="F343" s="3"/>
    </row>
    <row r="344" spans="1:6" ht="23.25">
      <c r="A344" s="3"/>
      <c r="B344" s="549" t="s">
        <v>1880</v>
      </c>
      <c r="C344" s="3"/>
      <c r="D344" s="3"/>
      <c r="E344" s="3"/>
      <c r="F344" s="3"/>
    </row>
    <row r="345" spans="1:6">
      <c r="A345" s="3"/>
      <c r="B345" s="549" t="s">
        <v>1881</v>
      </c>
      <c r="C345" s="33" t="s">
        <v>55</v>
      </c>
      <c r="D345" s="165">
        <v>1</v>
      </c>
      <c r="E345" s="574"/>
      <c r="F345" s="122">
        <f t="shared" ref="F345" si="89">D345*E345</f>
        <v>0</v>
      </c>
    </row>
    <row r="346" spans="1:6">
      <c r="A346" s="3"/>
      <c r="B346" s="549"/>
      <c r="C346" s="3"/>
      <c r="D346" s="3"/>
      <c r="E346" s="3"/>
      <c r="F346" s="3"/>
    </row>
    <row r="347" spans="1:6" ht="76.5">
      <c r="A347" s="531" t="s">
        <v>2133</v>
      </c>
      <c r="B347" s="461" t="s">
        <v>1882</v>
      </c>
      <c r="C347" s="33" t="s">
        <v>55</v>
      </c>
      <c r="D347" s="165">
        <v>1</v>
      </c>
      <c r="E347" s="574"/>
      <c r="F347" s="122">
        <f t="shared" ref="F347" si="90">D347*E347</f>
        <v>0</v>
      </c>
    </row>
    <row r="348" spans="1:6" ht="13.15">
      <c r="A348" s="531"/>
      <c r="B348" s="461"/>
      <c r="C348" s="33"/>
      <c r="D348" s="165"/>
      <c r="E348" s="122"/>
      <c r="F348" s="122"/>
    </row>
    <row r="349" spans="1:6" ht="29.25" customHeight="1">
      <c r="A349" s="531" t="s">
        <v>2134</v>
      </c>
      <c r="B349" s="549" t="s">
        <v>1883</v>
      </c>
      <c r="C349" s="33" t="s">
        <v>55</v>
      </c>
      <c r="D349" s="165">
        <v>1</v>
      </c>
      <c r="E349" s="574"/>
      <c r="F349" s="122">
        <f t="shared" ref="F349" si="91">D349*E349</f>
        <v>0</v>
      </c>
    </row>
    <row r="350" spans="1:6" ht="13.15">
      <c r="A350" s="531"/>
      <c r="B350" s="461"/>
      <c r="C350" s="33"/>
      <c r="D350" s="165"/>
      <c r="E350" s="122"/>
      <c r="F350" s="122"/>
    </row>
    <row r="351" spans="1:6" ht="13.15">
      <c r="A351" s="153" t="s">
        <v>2131</v>
      </c>
      <c r="B351" s="154" t="s">
        <v>1884</v>
      </c>
      <c r="C351" s="155"/>
      <c r="D351" s="156"/>
      <c r="E351" s="157"/>
      <c r="F351" s="158">
        <f>SUM(F345:F349)</f>
        <v>0</v>
      </c>
    </row>
    <row r="352" spans="1:6">
      <c r="A352" s="3"/>
      <c r="B352" s="549"/>
      <c r="C352" s="3"/>
      <c r="D352" s="3"/>
      <c r="E352" s="3"/>
      <c r="F352" s="3"/>
    </row>
    <row r="353" spans="1:6">
      <c r="A353" s="3"/>
      <c r="B353" s="549"/>
      <c r="C353" s="3"/>
      <c r="D353" s="3"/>
      <c r="E353" s="3"/>
      <c r="F353" s="3"/>
    </row>
    <row r="354" spans="1:6">
      <c r="A354" s="3"/>
      <c r="B354" s="549"/>
      <c r="C354" s="3"/>
      <c r="D354" s="3"/>
      <c r="E354" s="3"/>
      <c r="F354" s="3"/>
    </row>
    <row r="356" spans="1:6" ht="20.100000000000001" customHeight="1">
      <c r="A356" s="552"/>
      <c r="B356" s="553" t="s">
        <v>68</v>
      </c>
      <c r="C356" s="407"/>
      <c r="D356" s="554"/>
      <c r="E356" s="407"/>
      <c r="F356" s="555"/>
    </row>
    <row r="357" spans="1:6">
      <c r="A357" s="396"/>
      <c r="B357" s="396"/>
      <c r="C357" s="396"/>
      <c r="D357" s="396"/>
      <c r="E357" s="396"/>
      <c r="F357" s="396"/>
    </row>
    <row r="358" spans="1:6" ht="13.15">
      <c r="A358" s="390"/>
      <c r="B358" s="391" t="s">
        <v>3</v>
      </c>
      <c r="C358" s="391"/>
      <c r="D358" s="392"/>
      <c r="E358" s="392"/>
      <c r="F358" s="556" t="s">
        <v>94</v>
      </c>
    </row>
    <row r="359" spans="1:6">
      <c r="A359" s="258" t="s">
        <v>71</v>
      </c>
      <c r="B359" s="396" t="s">
        <v>1051</v>
      </c>
      <c r="C359" s="396"/>
      <c r="D359" s="396"/>
      <c r="E359" s="396"/>
      <c r="F359" s="41">
        <f>sum_4.01</f>
        <v>0</v>
      </c>
    </row>
    <row r="360" spans="1:6">
      <c r="A360" s="258" t="s">
        <v>1663</v>
      </c>
      <c r="B360" s="396" t="s">
        <v>1893</v>
      </c>
      <c r="C360" s="396"/>
      <c r="D360" s="396"/>
      <c r="E360" s="396"/>
      <c r="F360" s="41">
        <f>sum_4.02</f>
        <v>0</v>
      </c>
    </row>
    <row r="361" spans="1:6">
      <c r="A361" s="258" t="s">
        <v>103</v>
      </c>
      <c r="B361" s="396" t="s">
        <v>1894</v>
      </c>
      <c r="C361" s="396"/>
      <c r="D361" s="396"/>
      <c r="E361" s="396"/>
      <c r="F361" s="41">
        <f>sum_4.03</f>
        <v>0</v>
      </c>
    </row>
    <row r="362" spans="1:6">
      <c r="A362" s="258" t="s">
        <v>158</v>
      </c>
      <c r="B362" s="396" t="s">
        <v>1895</v>
      </c>
      <c r="C362" s="396"/>
      <c r="D362" s="396"/>
      <c r="E362" s="396"/>
      <c r="F362" s="41">
        <f>sum_4.04</f>
        <v>0</v>
      </c>
    </row>
    <row r="363" spans="1:6">
      <c r="A363" s="258" t="s">
        <v>191</v>
      </c>
      <c r="B363" s="396" t="s">
        <v>1896</v>
      </c>
      <c r="C363" s="396"/>
      <c r="D363" s="396"/>
      <c r="E363" s="396"/>
      <c r="F363" s="41">
        <f>sum_4.05</f>
        <v>0</v>
      </c>
    </row>
    <row r="364" spans="1:6">
      <c r="A364" s="258" t="s">
        <v>1664</v>
      </c>
      <c r="B364" s="396" t="s">
        <v>1897</v>
      </c>
      <c r="C364" s="396"/>
      <c r="D364" s="396"/>
      <c r="E364" s="396"/>
      <c r="F364" s="41">
        <f>sum_4.06</f>
        <v>0</v>
      </c>
    </row>
    <row r="365" spans="1:6">
      <c r="A365" s="258" t="s">
        <v>1668</v>
      </c>
      <c r="B365" s="396" t="s">
        <v>1898</v>
      </c>
      <c r="C365" s="396"/>
      <c r="D365" s="396"/>
      <c r="E365" s="396"/>
      <c r="F365" s="41">
        <f>sum_4.07</f>
        <v>0</v>
      </c>
    </row>
    <row r="366" spans="1:6">
      <c r="A366" s="258" t="s">
        <v>1885</v>
      </c>
      <c r="B366" s="396" t="s">
        <v>1899</v>
      </c>
      <c r="C366" s="396"/>
      <c r="D366" s="396"/>
      <c r="E366" s="396"/>
      <c r="F366" s="41">
        <f>sum_4.08</f>
        <v>0</v>
      </c>
    </row>
    <row r="367" spans="1:6">
      <c r="A367" s="258" t="s">
        <v>1886</v>
      </c>
      <c r="B367" s="396" t="s">
        <v>1823</v>
      </c>
      <c r="C367" s="396"/>
      <c r="D367" s="396"/>
      <c r="E367" s="396"/>
      <c r="F367" s="41">
        <f>sum_4.09</f>
        <v>0</v>
      </c>
    </row>
    <row r="368" spans="1:6">
      <c r="A368" s="258" t="s">
        <v>1887</v>
      </c>
      <c r="B368" s="396" t="s">
        <v>1828</v>
      </c>
      <c r="C368" s="396"/>
      <c r="D368" s="396"/>
      <c r="E368" s="396"/>
      <c r="F368" s="41">
        <f>sum_4.10</f>
        <v>0</v>
      </c>
    </row>
    <row r="369" spans="1:6">
      <c r="A369" s="258" t="s">
        <v>1888</v>
      </c>
      <c r="B369" s="396" t="s">
        <v>1835</v>
      </c>
      <c r="C369" s="396"/>
      <c r="D369" s="396"/>
      <c r="E369" s="396"/>
      <c r="F369" s="41">
        <f>sum_4.11</f>
        <v>0</v>
      </c>
    </row>
    <row r="370" spans="1:6">
      <c r="A370" s="258" t="s">
        <v>1889</v>
      </c>
      <c r="B370" s="396" t="s">
        <v>1844</v>
      </c>
      <c r="C370" s="396"/>
      <c r="D370" s="396"/>
      <c r="E370" s="396"/>
      <c r="F370" s="41">
        <f>sum_4.12</f>
        <v>0</v>
      </c>
    </row>
    <row r="371" spans="1:6">
      <c r="A371" s="258" t="s">
        <v>1890</v>
      </c>
      <c r="B371" s="396" t="s">
        <v>1900</v>
      </c>
      <c r="C371" s="396"/>
      <c r="D371" s="396"/>
      <c r="E371" s="396"/>
      <c r="F371" s="41">
        <f>sum_4.13</f>
        <v>0</v>
      </c>
    </row>
    <row r="372" spans="1:6">
      <c r="A372" s="258" t="s">
        <v>1891</v>
      </c>
      <c r="B372" s="396" t="s">
        <v>1874</v>
      </c>
      <c r="C372" s="396"/>
      <c r="D372" s="396"/>
      <c r="E372" s="396"/>
      <c r="F372" s="41">
        <f>sum_4.14</f>
        <v>0</v>
      </c>
    </row>
    <row r="373" spans="1:6">
      <c r="A373" s="557" t="s">
        <v>1892</v>
      </c>
      <c r="B373" s="396" t="s">
        <v>1884</v>
      </c>
      <c r="C373" s="558"/>
      <c r="D373" s="558"/>
      <c r="E373" s="558"/>
      <c r="F373" s="41">
        <f>sum_4.15</f>
        <v>0</v>
      </c>
    </row>
    <row r="374" spans="1:6" ht="13.15">
      <c r="A374" s="559"/>
      <c r="B374" s="560" t="s">
        <v>35</v>
      </c>
      <c r="C374" s="561"/>
      <c r="D374" s="561"/>
      <c r="E374" s="562"/>
      <c r="F374" s="563">
        <f>SUM(F359:F373)</f>
        <v>0</v>
      </c>
    </row>
    <row r="375" spans="1:6" ht="13.15" thickBot="1">
      <c r="A375" s="564"/>
      <c r="B375" s="565" t="s">
        <v>67</v>
      </c>
      <c r="C375" s="565"/>
      <c r="D375" s="565"/>
      <c r="E375" s="566"/>
      <c r="F375" s="567">
        <f>F374*0.25</f>
        <v>0</v>
      </c>
    </row>
    <row r="376" spans="1:6" ht="20.100000000000001" customHeight="1" thickBot="1">
      <c r="A376" s="568"/>
      <c r="B376" s="569" t="s">
        <v>37</v>
      </c>
      <c r="C376" s="570"/>
      <c r="D376" s="570"/>
      <c r="E376" s="571"/>
      <c r="F376" s="572">
        <f>SUM(F374:F375)</f>
        <v>0</v>
      </c>
    </row>
    <row r="377" spans="1:6">
      <c r="A377" s="396"/>
      <c r="C377" s="121"/>
      <c r="D377" s="121"/>
      <c r="E377" s="7"/>
      <c r="F377" s="573"/>
    </row>
    <row r="378" spans="1:6" ht="13.15" customHeight="1"/>
    <row r="380" spans="1:6" ht="13.15" customHeight="1"/>
  </sheetData>
  <sheetProtection algorithmName="SHA-512" hashValue="5Rp2EsZ4TLZp7QmcQXVMI8Dba5gBwKsaD8x3DfhH/lDE06zpbmqCZGiNgx5uI2HaRSAaW5d1obIJ7ek8fNffiQ==" saltValue="+HGgs0sDZElMoL0m8KJ1aQ==" spinCount="100000" sheet="1" formatCells="0" formatColumns="0" formatRows="0"/>
  <dataConsolidate/>
  <mergeCells count="3">
    <mergeCell ref="A1:G1"/>
    <mergeCell ref="G9:N12"/>
    <mergeCell ref="G13:N15"/>
  </mergeCells>
  <printOptions horizontalCentered="1"/>
  <pageMargins left="0.23622047244094491" right="0.23622047244094491" top="0.39370078740157483" bottom="0.74803149606299213" header="0.31496062992125984" footer="0.31496062992125984"/>
  <pageSetup paperSize="9" scale="85" firstPageNumber="9" fitToWidth="0" orientation="portrait" r:id="rId1"/>
  <headerFooter alignWithMargins="0">
    <oddHeader xml:space="preserve">&amp;R
</oddHeader>
    <oddFooter>&amp;L&amp;K00-033Specifikacija opreme, materijala i radova - elektrotehnički radovi&amp;R&amp;P/&amp;N</oddFooter>
  </headerFooter>
  <rowBreaks count="6" manualBreakCount="6">
    <brk id="34" max="5" man="1"/>
    <brk id="140" max="5" man="1"/>
    <brk id="203" max="5" man="1"/>
    <brk id="264" max="5" man="1"/>
    <brk id="294" max="5" man="1"/>
    <brk id="354" max="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2E7FA-C987-4B11-B57A-A6DDF89D23EA}">
  <dimension ref="A1:H158"/>
  <sheetViews>
    <sheetView view="pageBreakPreview" zoomScale="70" zoomScaleNormal="100" zoomScaleSheetLayoutView="70" workbookViewId="0">
      <pane ySplit="3" topLeftCell="A127" activePane="bottomLeft" state="frozen"/>
      <selection pane="bottomLeft" activeCell="E138" sqref="E138:E140"/>
    </sheetView>
  </sheetViews>
  <sheetFormatPr defaultColWidth="8.73046875" defaultRowHeight="12.75"/>
  <cols>
    <col min="1" max="1" width="5.59765625" style="110" customWidth="1"/>
    <col min="2" max="2" width="46.59765625" style="3" customWidth="1"/>
    <col min="3" max="3" width="7.3984375" style="2" customWidth="1"/>
    <col min="4" max="4" width="8.265625" style="2" customWidth="1"/>
    <col min="5" max="5" width="11.1328125" style="2" customWidth="1"/>
    <col min="6" max="6" width="13" style="131" customWidth="1"/>
    <col min="7" max="16384" width="8.73046875" style="3"/>
  </cols>
  <sheetData>
    <row r="1" spans="1:8" s="410" customFormat="1" ht="15" customHeight="1">
      <c r="A1" s="617" t="s">
        <v>498</v>
      </c>
      <c r="B1" s="618"/>
      <c r="C1" s="618"/>
      <c r="D1" s="618"/>
      <c r="E1" s="618"/>
      <c r="F1" s="618"/>
      <c r="G1" s="618"/>
      <c r="H1" s="1"/>
    </row>
    <row r="2" spans="1:8" ht="6" customHeight="1" thickBot="1">
      <c r="B2" s="8"/>
      <c r="C2" s="5"/>
      <c r="D2" s="5"/>
      <c r="E2" s="9"/>
      <c r="F2" s="9"/>
    </row>
    <row r="3" spans="1:8" ht="25.9" customHeight="1" thickBot="1">
      <c r="A3" s="286" t="s">
        <v>0</v>
      </c>
      <c r="B3" s="114" t="s">
        <v>1</v>
      </c>
      <c r="C3" s="115" t="s">
        <v>12</v>
      </c>
      <c r="D3" s="115" t="s">
        <v>8</v>
      </c>
      <c r="E3" s="287" t="s">
        <v>91</v>
      </c>
      <c r="F3" s="288" t="s">
        <v>97</v>
      </c>
    </row>
    <row r="4" spans="1:8" ht="13.9">
      <c r="A4" s="530"/>
      <c r="C4" s="411"/>
      <c r="D4" s="411"/>
      <c r="E4" s="3"/>
      <c r="F4" s="3"/>
    </row>
    <row r="5" spans="1:8" ht="20.100000000000001" customHeight="1">
      <c r="A5" s="123" t="s">
        <v>191</v>
      </c>
      <c r="B5" s="124" t="s">
        <v>1669</v>
      </c>
      <c r="C5" s="291"/>
      <c r="D5" s="291"/>
      <c r="E5" s="291"/>
      <c r="F5" s="292"/>
    </row>
    <row r="7" spans="1:8" ht="13.15">
      <c r="A7" s="127" t="s">
        <v>192</v>
      </c>
      <c r="B7" s="128" t="s">
        <v>98</v>
      </c>
      <c r="C7" s="129"/>
      <c r="D7" s="129"/>
      <c r="E7" s="129"/>
      <c r="F7" s="130"/>
    </row>
    <row r="9" spans="1:8" ht="13.15">
      <c r="A9" s="531" t="s">
        <v>193</v>
      </c>
      <c r="B9" s="11" t="s">
        <v>1670</v>
      </c>
    </row>
    <row r="10" spans="1:8">
      <c r="B10" s="576" t="s">
        <v>1671</v>
      </c>
    </row>
    <row r="11" spans="1:8" ht="103.5">
      <c r="B11" s="169" t="s">
        <v>1672</v>
      </c>
      <c r="C11" s="33" t="s">
        <v>720</v>
      </c>
      <c r="D11" s="165">
        <v>1205</v>
      </c>
      <c r="E11" s="574"/>
      <c r="F11" s="122">
        <f t="shared" ref="F11" si="0">D11*E11</f>
        <v>0</v>
      </c>
    </row>
    <row r="12" spans="1:8">
      <c r="B12" s="577"/>
      <c r="C12" s="33"/>
      <c r="D12" s="165"/>
      <c r="E12" s="122"/>
      <c r="F12" s="122"/>
    </row>
    <row r="13" spans="1:8" ht="13.15">
      <c r="A13" s="531" t="s">
        <v>2136</v>
      </c>
      <c r="B13" s="11" t="s">
        <v>1902</v>
      </c>
      <c r="C13" s="33"/>
      <c r="D13" s="165"/>
      <c r="E13" s="122"/>
      <c r="F13" s="122"/>
    </row>
    <row r="14" spans="1:8" ht="13.5">
      <c r="B14" s="578" t="s">
        <v>1671</v>
      </c>
      <c r="C14" s="33"/>
      <c r="D14" s="165"/>
      <c r="E14" s="122"/>
      <c r="F14" s="122"/>
    </row>
    <row r="15" spans="1:8" ht="159" customHeight="1">
      <c r="B15" s="169" t="s">
        <v>1903</v>
      </c>
      <c r="C15" s="33"/>
      <c r="D15" s="165"/>
      <c r="E15" s="122"/>
      <c r="F15" s="122"/>
    </row>
    <row r="16" spans="1:8" ht="14.25">
      <c r="B16" s="577" t="s">
        <v>1904</v>
      </c>
      <c r="C16" s="33" t="s">
        <v>720</v>
      </c>
      <c r="D16" s="165">
        <v>100</v>
      </c>
      <c r="E16" s="585"/>
      <c r="F16" s="122">
        <f t="shared" ref="F16" si="1">D16*E16</f>
        <v>0</v>
      </c>
    </row>
    <row r="17" spans="1:6">
      <c r="B17" s="577" t="s">
        <v>1905</v>
      </c>
      <c r="C17" s="33" t="s">
        <v>11</v>
      </c>
      <c r="D17" s="165">
        <v>15</v>
      </c>
      <c r="E17" s="574"/>
      <c r="F17" s="122">
        <f t="shared" ref="F17:F18" si="2">D17*E17</f>
        <v>0</v>
      </c>
    </row>
    <row r="18" spans="1:6">
      <c r="B18" s="577" t="s">
        <v>1906</v>
      </c>
      <c r="C18" s="33" t="s">
        <v>11</v>
      </c>
      <c r="D18" s="165">
        <v>15</v>
      </c>
      <c r="E18" s="574"/>
      <c r="F18" s="122">
        <f t="shared" si="2"/>
        <v>0</v>
      </c>
    </row>
    <row r="19" spans="1:6">
      <c r="B19" s="577"/>
      <c r="C19" s="33"/>
      <c r="D19" s="165"/>
      <c r="E19" s="122"/>
      <c r="F19" s="122"/>
    </row>
    <row r="20" spans="1:6" ht="13.15">
      <c r="A20" s="531" t="s">
        <v>2137</v>
      </c>
      <c r="B20" s="11" t="s">
        <v>1907</v>
      </c>
      <c r="C20" s="33"/>
      <c r="D20" s="165"/>
      <c r="E20" s="122"/>
      <c r="F20" s="122"/>
    </row>
    <row r="21" spans="1:6">
      <c r="B21" s="577" t="s">
        <v>1671</v>
      </c>
      <c r="C21" s="33"/>
      <c r="D21" s="165"/>
      <c r="E21" s="122"/>
      <c r="F21" s="122"/>
    </row>
    <row r="22" spans="1:6" ht="83.25" customHeight="1">
      <c r="B22" s="169" t="s">
        <v>1909</v>
      </c>
      <c r="C22" s="33" t="s">
        <v>720</v>
      </c>
      <c r="D22" s="165">
        <v>140</v>
      </c>
      <c r="E22" s="574"/>
      <c r="F22" s="122">
        <f t="shared" ref="F22" si="3">D22*E22</f>
        <v>0</v>
      </c>
    </row>
    <row r="23" spans="1:6">
      <c r="B23" s="577"/>
      <c r="C23" s="33"/>
      <c r="D23" s="165"/>
      <c r="E23" s="122"/>
      <c r="F23" s="122"/>
    </row>
    <row r="24" spans="1:6" ht="13.15">
      <c r="A24" s="531" t="s">
        <v>2138</v>
      </c>
      <c r="B24" s="169" t="s">
        <v>1910</v>
      </c>
      <c r="C24" s="33"/>
      <c r="D24" s="165"/>
      <c r="E24" s="122"/>
      <c r="F24" s="122"/>
    </row>
    <row r="25" spans="1:6">
      <c r="B25" s="169" t="s">
        <v>1671</v>
      </c>
      <c r="C25" s="33"/>
      <c r="D25" s="165"/>
      <c r="E25" s="122"/>
      <c r="F25" s="122"/>
    </row>
    <row r="26" spans="1:6" ht="89.25">
      <c r="B26" s="169" t="s">
        <v>1911</v>
      </c>
      <c r="C26" s="33" t="s">
        <v>711</v>
      </c>
      <c r="D26" s="165">
        <v>100</v>
      </c>
      <c r="E26" s="574"/>
      <c r="F26" s="122">
        <f t="shared" ref="F26" si="4">D26*E26</f>
        <v>0</v>
      </c>
    </row>
    <row r="27" spans="1:6">
      <c r="B27" s="577"/>
      <c r="C27" s="33"/>
      <c r="D27" s="165"/>
      <c r="E27" s="122"/>
      <c r="F27" s="122"/>
    </row>
    <row r="28" spans="1:6" ht="25.5">
      <c r="A28" s="531" t="s">
        <v>2139</v>
      </c>
      <c r="B28" s="169" t="s">
        <v>1912</v>
      </c>
      <c r="C28" s="33"/>
      <c r="D28" s="165"/>
      <c r="E28" s="122"/>
      <c r="F28" s="122"/>
    </row>
    <row r="29" spans="1:6">
      <c r="B29" s="169" t="s">
        <v>1671</v>
      </c>
      <c r="C29" s="33"/>
      <c r="D29" s="165"/>
      <c r="E29" s="122"/>
      <c r="F29" s="122"/>
    </row>
    <row r="30" spans="1:6" ht="76.5">
      <c r="B30" s="169" t="s">
        <v>1913</v>
      </c>
      <c r="C30" s="33" t="s">
        <v>711</v>
      </c>
      <c r="D30" s="165">
        <v>45</v>
      </c>
      <c r="E30" s="574"/>
      <c r="F30" s="122">
        <f t="shared" ref="F30" si="5">D30*E30</f>
        <v>0</v>
      </c>
    </row>
    <row r="31" spans="1:6">
      <c r="B31" s="577"/>
      <c r="C31" s="33"/>
      <c r="D31" s="165"/>
      <c r="E31" s="122"/>
      <c r="F31" s="122"/>
    </row>
    <row r="32" spans="1:6" ht="13.15">
      <c r="A32" s="531" t="s">
        <v>2140</v>
      </c>
      <c r="B32" s="169" t="s">
        <v>1914</v>
      </c>
      <c r="C32" s="33"/>
      <c r="D32" s="165"/>
      <c r="E32" s="122"/>
      <c r="F32" s="122"/>
    </row>
    <row r="33" spans="1:6">
      <c r="B33" s="169" t="s">
        <v>1671</v>
      </c>
      <c r="C33" s="33"/>
      <c r="D33" s="165"/>
      <c r="E33" s="122"/>
      <c r="F33" s="122"/>
    </row>
    <row r="34" spans="1:6" ht="153">
      <c r="B34" s="169" t="s">
        <v>1915</v>
      </c>
      <c r="C34" s="33" t="s">
        <v>711</v>
      </c>
      <c r="D34" s="165">
        <v>10</v>
      </c>
      <c r="E34" s="574"/>
      <c r="F34" s="122">
        <f t="shared" ref="F34" si="6">D34*E34</f>
        <v>0</v>
      </c>
    </row>
    <row r="35" spans="1:6">
      <c r="B35" s="577"/>
      <c r="C35" s="33"/>
      <c r="D35" s="165"/>
      <c r="E35" s="122"/>
      <c r="F35" s="122"/>
    </row>
    <row r="36" spans="1:6" ht="25.5">
      <c r="A36" s="531" t="s">
        <v>2141</v>
      </c>
      <c r="B36" s="169" t="s">
        <v>1916</v>
      </c>
      <c r="C36" s="33"/>
      <c r="D36" s="165"/>
      <c r="E36" s="122"/>
      <c r="F36" s="122"/>
    </row>
    <row r="37" spans="1:6">
      <c r="B37" s="169" t="s">
        <v>1671</v>
      </c>
      <c r="C37" s="33"/>
      <c r="D37" s="165"/>
      <c r="E37" s="122"/>
      <c r="F37" s="122"/>
    </row>
    <row r="38" spans="1:6" ht="242.25">
      <c r="B38" s="169" t="s">
        <v>1917</v>
      </c>
      <c r="C38" s="33" t="s">
        <v>55</v>
      </c>
      <c r="D38" s="165">
        <v>1</v>
      </c>
      <c r="E38" s="574"/>
      <c r="F38" s="122">
        <f t="shared" ref="F38" si="7">D38*E38</f>
        <v>0</v>
      </c>
    </row>
    <row r="39" spans="1:6">
      <c r="B39" s="577"/>
      <c r="C39" s="33"/>
      <c r="D39" s="165"/>
      <c r="E39" s="122"/>
      <c r="F39" s="122"/>
    </row>
    <row r="40" spans="1:6" ht="13.15">
      <c r="A40" s="153" t="s">
        <v>192</v>
      </c>
      <c r="B40" s="154" t="s">
        <v>1051</v>
      </c>
      <c r="C40" s="155"/>
      <c r="D40" s="156"/>
      <c r="E40" s="157"/>
      <c r="F40" s="158">
        <f>SUM(F11:F38)</f>
        <v>0</v>
      </c>
    </row>
    <row r="41" spans="1:6">
      <c r="B41" s="577"/>
      <c r="C41" s="33"/>
      <c r="D41" s="165"/>
      <c r="E41" s="122"/>
      <c r="F41" s="122"/>
    </row>
    <row r="42" spans="1:6" ht="13.15">
      <c r="A42" s="127" t="s">
        <v>194</v>
      </c>
      <c r="B42" s="128" t="s">
        <v>99</v>
      </c>
      <c r="C42" s="129"/>
      <c r="D42" s="129"/>
      <c r="E42" s="129"/>
      <c r="F42" s="130"/>
    </row>
    <row r="43" spans="1:6">
      <c r="B43" s="577"/>
      <c r="C43" s="33"/>
      <c r="D43" s="165"/>
      <c r="E43" s="122"/>
      <c r="F43" s="122"/>
    </row>
    <row r="44" spans="1:6" ht="13.15">
      <c r="A44" s="531" t="s">
        <v>195</v>
      </c>
      <c r="B44" s="169" t="s">
        <v>1918</v>
      </c>
      <c r="C44" s="33"/>
      <c r="D44" s="165"/>
      <c r="E44" s="122"/>
      <c r="F44" s="122"/>
    </row>
    <row r="45" spans="1:6">
      <c r="B45" s="169" t="s">
        <v>1671</v>
      </c>
      <c r="C45" s="33"/>
      <c r="D45" s="165"/>
      <c r="E45" s="122"/>
      <c r="F45" s="122"/>
    </row>
    <row r="46" spans="1:6" ht="114.75">
      <c r="B46" s="169" t="s">
        <v>1919</v>
      </c>
      <c r="C46" s="33" t="s">
        <v>1679</v>
      </c>
      <c r="D46" s="165">
        <v>240</v>
      </c>
      <c r="E46" s="574"/>
      <c r="F46" s="122">
        <f t="shared" ref="F46" si="8">D46*E46</f>
        <v>0</v>
      </c>
    </row>
    <row r="47" spans="1:6">
      <c r="B47" s="577"/>
      <c r="C47" s="33"/>
      <c r="D47" s="165"/>
      <c r="E47" s="122"/>
      <c r="F47" s="122"/>
    </row>
    <row r="48" spans="1:6" ht="13.15">
      <c r="A48" s="531" t="s">
        <v>1766</v>
      </c>
      <c r="B48" s="169" t="s">
        <v>1920</v>
      </c>
      <c r="C48" s="33"/>
      <c r="D48" s="165"/>
      <c r="E48" s="122"/>
      <c r="F48" s="122"/>
    </row>
    <row r="49" spans="1:6">
      <c r="B49" s="169" t="s">
        <v>1671</v>
      </c>
      <c r="C49" s="33"/>
      <c r="D49" s="165"/>
      <c r="E49" s="122"/>
      <c r="F49" s="122"/>
    </row>
    <row r="50" spans="1:6" ht="154.5">
      <c r="B50" s="169" t="s">
        <v>2163</v>
      </c>
      <c r="C50" s="33" t="s">
        <v>1679</v>
      </c>
      <c r="D50" s="165">
        <v>550</v>
      </c>
      <c r="E50" s="574"/>
      <c r="F50" s="122">
        <f t="shared" ref="F50" si="9">D50*E50</f>
        <v>0</v>
      </c>
    </row>
    <row r="51" spans="1:6">
      <c r="B51" s="577"/>
      <c r="C51" s="33"/>
      <c r="D51" s="165"/>
      <c r="E51" s="122"/>
      <c r="F51" s="122"/>
    </row>
    <row r="52" spans="1:6" ht="25.5">
      <c r="A52" s="531" t="s">
        <v>196</v>
      </c>
      <c r="B52" s="169" t="s">
        <v>1921</v>
      </c>
      <c r="C52" s="33"/>
      <c r="D52" s="165"/>
      <c r="E52" s="122"/>
      <c r="F52" s="122"/>
    </row>
    <row r="53" spans="1:6">
      <c r="B53" s="169" t="s">
        <v>1671</v>
      </c>
      <c r="C53" s="33"/>
      <c r="D53" s="165"/>
      <c r="E53" s="122"/>
      <c r="F53" s="122"/>
    </row>
    <row r="54" spans="1:6" ht="129">
      <c r="B54" s="169" t="s">
        <v>1922</v>
      </c>
      <c r="C54" s="33" t="s">
        <v>1679</v>
      </c>
      <c r="D54" s="165">
        <v>24</v>
      </c>
      <c r="E54" s="574"/>
      <c r="F54" s="122">
        <f t="shared" ref="F54" si="10">D54*E54</f>
        <v>0</v>
      </c>
    </row>
    <row r="55" spans="1:6">
      <c r="B55" s="169"/>
      <c r="C55" s="33"/>
      <c r="D55" s="165"/>
      <c r="E55" s="122"/>
      <c r="F55" s="122"/>
    </row>
    <row r="56" spans="1:6" ht="13.15">
      <c r="A56" s="531" t="s">
        <v>197</v>
      </c>
      <c r="B56" s="169" t="s">
        <v>1923</v>
      </c>
      <c r="C56" s="33"/>
      <c r="D56" s="165"/>
      <c r="E56" s="122"/>
      <c r="F56" s="122"/>
    </row>
    <row r="57" spans="1:6">
      <c r="B57" s="169" t="s">
        <v>1671</v>
      </c>
      <c r="C57" s="33"/>
      <c r="D57" s="165"/>
      <c r="E57" s="122"/>
      <c r="F57" s="122"/>
    </row>
    <row r="58" spans="1:6" ht="137.25" customHeight="1">
      <c r="B58" s="169" t="s">
        <v>1924</v>
      </c>
      <c r="C58" s="33" t="s">
        <v>720</v>
      </c>
      <c r="D58" s="165">
        <v>1205</v>
      </c>
      <c r="E58" s="574"/>
      <c r="F58" s="122">
        <f t="shared" ref="F58" si="11">D58*E58</f>
        <v>0</v>
      </c>
    </row>
    <row r="59" spans="1:6">
      <c r="B59" s="169"/>
      <c r="C59" s="33"/>
      <c r="D59" s="165"/>
      <c r="E59" s="122"/>
      <c r="F59" s="122"/>
    </row>
    <row r="60" spans="1:6" ht="13.15">
      <c r="A60" s="531" t="s">
        <v>198</v>
      </c>
      <c r="B60" s="169" t="s">
        <v>1925</v>
      </c>
      <c r="C60" s="33"/>
      <c r="D60" s="165"/>
      <c r="E60" s="122"/>
      <c r="F60" s="122"/>
    </row>
    <row r="61" spans="1:6">
      <c r="B61" s="169" t="s">
        <v>1671</v>
      </c>
      <c r="C61" s="33"/>
      <c r="D61" s="165"/>
      <c r="E61" s="122"/>
      <c r="F61" s="122"/>
    </row>
    <row r="62" spans="1:6" ht="114.75">
      <c r="B62" s="169" t="s">
        <v>1926</v>
      </c>
      <c r="C62" s="33" t="s">
        <v>1679</v>
      </c>
      <c r="D62" s="165">
        <v>340</v>
      </c>
      <c r="E62" s="574"/>
      <c r="F62" s="122">
        <f t="shared" ref="F62" si="12">D62*E62</f>
        <v>0</v>
      </c>
    </row>
    <row r="63" spans="1:6">
      <c r="B63" s="169"/>
      <c r="C63" s="33"/>
      <c r="D63" s="165"/>
      <c r="E63" s="122"/>
      <c r="F63" s="122"/>
    </row>
    <row r="64" spans="1:6" ht="13.15">
      <c r="A64" s="153" t="s">
        <v>194</v>
      </c>
      <c r="B64" s="154" t="s">
        <v>1052</v>
      </c>
      <c r="C64" s="155"/>
      <c r="D64" s="156"/>
      <c r="E64" s="157"/>
      <c r="F64" s="158">
        <f>SUM(F46:F62)</f>
        <v>0</v>
      </c>
    </row>
    <row r="65" spans="1:6">
      <c r="B65" s="577"/>
      <c r="C65" s="33"/>
      <c r="D65" s="165"/>
      <c r="E65" s="122"/>
      <c r="F65" s="122"/>
    </row>
    <row r="66" spans="1:6" ht="13.15">
      <c r="A66" s="127" t="s">
        <v>199</v>
      </c>
      <c r="B66" s="128" t="s">
        <v>1927</v>
      </c>
      <c r="C66" s="129"/>
      <c r="D66" s="129"/>
      <c r="E66" s="129"/>
      <c r="F66" s="130"/>
    </row>
    <row r="67" spans="1:6">
      <c r="B67" s="577"/>
      <c r="C67" s="33"/>
      <c r="D67" s="165"/>
      <c r="E67" s="122"/>
      <c r="F67" s="122"/>
    </row>
    <row r="68" spans="1:6" ht="25.5">
      <c r="A68" s="531" t="s">
        <v>200</v>
      </c>
      <c r="B68" s="169" t="s">
        <v>1928</v>
      </c>
      <c r="C68" s="169"/>
      <c r="D68" s="165"/>
      <c r="E68" s="122"/>
      <c r="F68" s="122"/>
    </row>
    <row r="69" spans="1:6">
      <c r="B69" s="169" t="s">
        <v>1671</v>
      </c>
      <c r="C69" s="169"/>
      <c r="D69" s="165"/>
      <c r="E69" s="122"/>
      <c r="F69" s="122"/>
    </row>
    <row r="70" spans="1:6" ht="171.75" customHeight="1">
      <c r="B70" s="169" t="s">
        <v>1929</v>
      </c>
      <c r="C70" s="33" t="s">
        <v>1679</v>
      </c>
      <c r="D70" s="165">
        <v>520</v>
      </c>
      <c r="E70" s="574"/>
      <c r="F70" s="122">
        <f t="shared" ref="F70" si="13">D70*E70</f>
        <v>0</v>
      </c>
    </row>
    <row r="71" spans="1:6">
      <c r="B71" s="577"/>
      <c r="C71" s="33"/>
      <c r="D71" s="165"/>
      <c r="E71" s="122"/>
      <c r="F71" s="122"/>
    </row>
    <row r="72" spans="1:6" ht="25.5">
      <c r="A72" s="531" t="s">
        <v>201</v>
      </c>
      <c r="B72" s="169" t="s">
        <v>1930</v>
      </c>
      <c r="C72" s="169"/>
      <c r="D72" s="165"/>
      <c r="E72" s="122"/>
      <c r="F72" s="122"/>
    </row>
    <row r="73" spans="1:6">
      <c r="B73" s="169" t="s">
        <v>1671</v>
      </c>
      <c r="C73" s="169"/>
      <c r="D73" s="165"/>
      <c r="E73" s="122"/>
      <c r="F73" s="122"/>
    </row>
    <row r="74" spans="1:6" ht="57" customHeight="1">
      <c r="B74" s="169" t="s">
        <v>1932</v>
      </c>
      <c r="C74" s="169"/>
      <c r="D74" s="165"/>
      <c r="E74" s="122"/>
      <c r="F74" s="122"/>
    </row>
    <row r="75" spans="1:6" ht="14.25">
      <c r="B75" s="169" t="s">
        <v>1931</v>
      </c>
      <c r="C75" s="33" t="s">
        <v>720</v>
      </c>
      <c r="D75" s="165">
        <v>730</v>
      </c>
      <c r="E75" s="574"/>
      <c r="F75" s="122">
        <f t="shared" ref="F75" si="14">D75*E75</f>
        <v>0</v>
      </c>
    </row>
    <row r="76" spans="1:6">
      <c r="B76" s="577"/>
      <c r="C76" s="33"/>
      <c r="D76" s="165"/>
      <c r="E76" s="122"/>
      <c r="F76" s="122"/>
    </row>
    <row r="77" spans="1:6" ht="14.25" customHeight="1">
      <c r="A77" s="531" t="s">
        <v>202</v>
      </c>
      <c r="B77" s="169" t="s">
        <v>1933</v>
      </c>
      <c r="C77" s="169"/>
      <c r="D77" s="169"/>
      <c r="E77" s="122"/>
      <c r="F77" s="122"/>
    </row>
    <row r="78" spans="1:6">
      <c r="A78" s="197"/>
      <c r="B78" s="169" t="s">
        <v>1671</v>
      </c>
      <c r="C78" s="169"/>
      <c r="D78" s="169"/>
      <c r="E78" s="122"/>
      <c r="F78" s="122"/>
    </row>
    <row r="79" spans="1:6" ht="54.75" customHeight="1">
      <c r="B79" s="169" t="s">
        <v>1935</v>
      </c>
      <c r="C79" s="169"/>
      <c r="D79" s="169"/>
      <c r="E79" s="122"/>
      <c r="F79" s="122"/>
    </row>
    <row r="80" spans="1:6" ht="14.25">
      <c r="B80" s="169" t="s">
        <v>1934</v>
      </c>
      <c r="C80" s="33" t="s">
        <v>720</v>
      </c>
      <c r="D80" s="165">
        <v>475</v>
      </c>
      <c r="E80" s="574"/>
      <c r="F80" s="122">
        <f t="shared" ref="F80" si="15">D80*E80</f>
        <v>0</v>
      </c>
    </row>
    <row r="81" spans="1:6">
      <c r="B81" s="577"/>
      <c r="C81" s="33"/>
      <c r="D81" s="165"/>
      <c r="E81" s="122"/>
      <c r="F81" s="122"/>
    </row>
    <row r="82" spans="1:6" ht="25.5">
      <c r="A82" s="531" t="s">
        <v>1704</v>
      </c>
      <c r="B82" s="169" t="s">
        <v>1936</v>
      </c>
      <c r="C82" s="169"/>
      <c r="D82" s="165"/>
      <c r="E82" s="122"/>
      <c r="F82" s="122"/>
    </row>
    <row r="83" spans="1:6">
      <c r="B83" s="169" t="s">
        <v>1671</v>
      </c>
      <c r="C83" s="169"/>
      <c r="D83" s="165"/>
      <c r="E83" s="122"/>
      <c r="F83" s="122"/>
    </row>
    <row r="84" spans="1:6" ht="66.75" customHeight="1">
      <c r="B84" s="169" t="s">
        <v>1937</v>
      </c>
      <c r="C84" s="33" t="s">
        <v>720</v>
      </c>
      <c r="D84" s="165">
        <v>1205</v>
      </c>
      <c r="E84" s="574"/>
      <c r="F84" s="122">
        <f t="shared" ref="F84" si="16">D84*E84</f>
        <v>0</v>
      </c>
    </row>
    <row r="85" spans="1:6">
      <c r="B85" s="169"/>
      <c r="C85" s="33"/>
      <c r="D85" s="165"/>
      <c r="E85" s="122"/>
      <c r="F85" s="122"/>
    </row>
    <row r="86" spans="1:6" ht="13.15">
      <c r="A86" s="531" t="s">
        <v>1708</v>
      </c>
      <c r="B86" s="628" t="s">
        <v>1938</v>
      </c>
      <c r="C86" s="628"/>
      <c r="D86" s="628"/>
      <c r="E86" s="122"/>
      <c r="F86" s="122"/>
    </row>
    <row r="87" spans="1:6">
      <c r="B87" s="459" t="s">
        <v>1671</v>
      </c>
      <c r="C87" s="579"/>
      <c r="D87" s="580"/>
      <c r="E87" s="122"/>
      <c r="F87" s="122"/>
    </row>
    <row r="88" spans="1:6" ht="52.5">
      <c r="B88" s="169" t="s">
        <v>1940</v>
      </c>
      <c r="C88" s="579"/>
      <c r="D88" s="580"/>
      <c r="E88" s="122"/>
      <c r="F88" s="122"/>
    </row>
    <row r="89" spans="1:6" ht="14.25">
      <c r="B89" s="581" t="s">
        <v>1939</v>
      </c>
      <c r="C89" s="33" t="s">
        <v>720</v>
      </c>
      <c r="D89" s="165">
        <v>730</v>
      </c>
      <c r="E89" s="574"/>
      <c r="F89" s="122">
        <f t="shared" ref="F89" si="17">D89*E89</f>
        <v>0</v>
      </c>
    </row>
    <row r="90" spans="1:6">
      <c r="B90" s="169"/>
      <c r="C90" s="33"/>
      <c r="D90" s="165"/>
      <c r="E90" s="122"/>
      <c r="F90" s="122"/>
    </row>
    <row r="91" spans="1:6" ht="14.25" customHeight="1">
      <c r="A91" s="531" t="s">
        <v>1711</v>
      </c>
      <c r="B91" s="169" t="s">
        <v>1941</v>
      </c>
      <c r="C91" s="169"/>
      <c r="D91" s="169"/>
      <c r="E91" s="122"/>
      <c r="F91" s="122"/>
    </row>
    <row r="92" spans="1:6">
      <c r="B92" s="169" t="s">
        <v>1671</v>
      </c>
      <c r="C92" s="169"/>
      <c r="D92" s="169"/>
      <c r="E92" s="122"/>
      <c r="F92" s="122"/>
    </row>
    <row r="93" spans="1:6" ht="52.5">
      <c r="B93" s="169" t="s">
        <v>2168</v>
      </c>
      <c r="C93" s="169"/>
      <c r="D93" s="169"/>
      <c r="E93" s="122"/>
      <c r="F93" s="122"/>
    </row>
    <row r="94" spans="1:6" ht="14.25">
      <c r="B94" s="169" t="s">
        <v>1942</v>
      </c>
      <c r="C94" s="33" t="s">
        <v>720</v>
      </c>
      <c r="D94" s="165">
        <v>475</v>
      </c>
      <c r="E94" s="574"/>
      <c r="F94" s="122">
        <f t="shared" ref="F94" si="18">D94*E94</f>
        <v>0</v>
      </c>
    </row>
    <row r="95" spans="1:6">
      <c r="B95" s="169"/>
      <c r="C95" s="33"/>
      <c r="D95" s="165"/>
      <c r="E95" s="122"/>
      <c r="F95" s="122"/>
    </row>
    <row r="96" spans="1:6" ht="13.15">
      <c r="A96" s="153" t="s">
        <v>199</v>
      </c>
      <c r="B96" s="154" t="s">
        <v>1943</v>
      </c>
      <c r="C96" s="155"/>
      <c r="D96" s="156"/>
      <c r="E96" s="157"/>
      <c r="F96" s="158">
        <f>SUM(F70:F94)</f>
        <v>0</v>
      </c>
    </row>
    <row r="97" spans="1:6">
      <c r="B97" s="169"/>
      <c r="C97" s="33"/>
      <c r="D97" s="165"/>
      <c r="E97" s="122"/>
      <c r="F97" s="122"/>
    </row>
    <row r="98" spans="1:6" ht="13.15">
      <c r="A98" s="127" t="s">
        <v>1735</v>
      </c>
      <c r="B98" s="128" t="s">
        <v>1954</v>
      </c>
      <c r="C98" s="129"/>
      <c r="D98" s="129"/>
      <c r="E98" s="129"/>
      <c r="F98" s="130"/>
    </row>
    <row r="99" spans="1:6">
      <c r="B99" s="169"/>
      <c r="C99" s="33"/>
      <c r="D99" s="165"/>
      <c r="E99" s="122"/>
      <c r="F99" s="122"/>
    </row>
    <row r="100" spans="1:6" ht="13.15">
      <c r="A100" s="531" t="s">
        <v>1737</v>
      </c>
      <c r="B100" s="577" t="s">
        <v>1944</v>
      </c>
      <c r="C100" s="33"/>
      <c r="D100" s="165"/>
      <c r="E100" s="122"/>
      <c r="F100" s="122"/>
    </row>
    <row r="101" spans="1:6" ht="114.75">
      <c r="B101" s="169" t="s">
        <v>1945</v>
      </c>
      <c r="C101" s="33"/>
      <c r="D101" s="165"/>
      <c r="E101" s="122"/>
      <c r="F101" s="122"/>
    </row>
    <row r="102" spans="1:6">
      <c r="B102" s="577"/>
      <c r="C102" s="33"/>
      <c r="D102" s="165"/>
      <c r="E102" s="122"/>
      <c r="F102" s="122"/>
    </row>
    <row r="103" spans="1:6">
      <c r="B103" s="577" t="s">
        <v>1946</v>
      </c>
      <c r="C103" s="33"/>
      <c r="D103" s="165"/>
      <c r="E103" s="122"/>
      <c r="F103" s="122"/>
    </row>
    <row r="104" spans="1:6">
      <c r="B104" s="577" t="s">
        <v>1947</v>
      </c>
      <c r="C104" s="33" t="s">
        <v>11</v>
      </c>
      <c r="D104" s="165">
        <v>1</v>
      </c>
      <c r="E104" s="574"/>
      <c r="F104" s="122">
        <f t="shared" ref="F104:F105" si="19">D104*E104</f>
        <v>0</v>
      </c>
    </row>
    <row r="105" spans="1:6">
      <c r="B105" s="577" t="s">
        <v>1948</v>
      </c>
      <c r="C105" s="33" t="s">
        <v>11</v>
      </c>
      <c r="D105" s="165">
        <v>1</v>
      </c>
      <c r="E105" s="574"/>
      <c r="F105" s="122">
        <f t="shared" si="19"/>
        <v>0</v>
      </c>
    </row>
    <row r="106" spans="1:6">
      <c r="B106" s="577"/>
      <c r="C106" s="33"/>
      <c r="D106" s="165"/>
      <c r="E106" s="122"/>
      <c r="F106" s="122"/>
    </row>
    <row r="107" spans="1:6">
      <c r="B107" s="577" t="s">
        <v>1949</v>
      </c>
      <c r="C107" s="33"/>
      <c r="D107" s="165"/>
      <c r="E107" s="122"/>
      <c r="F107" s="122"/>
    </row>
    <row r="108" spans="1:6">
      <c r="B108" s="577" t="s">
        <v>1950</v>
      </c>
      <c r="C108" s="33" t="s">
        <v>11</v>
      </c>
      <c r="D108" s="165">
        <v>5</v>
      </c>
      <c r="E108" s="574"/>
      <c r="F108" s="122">
        <f t="shared" ref="F108" si="20">D108*E108</f>
        <v>0</v>
      </c>
    </row>
    <row r="109" spans="1:6">
      <c r="B109" s="577"/>
      <c r="C109" s="33"/>
      <c r="D109" s="165"/>
      <c r="E109" s="122"/>
      <c r="F109" s="122"/>
    </row>
    <row r="110" spans="1:6">
      <c r="B110" s="577" t="s">
        <v>1951</v>
      </c>
      <c r="C110" s="33"/>
      <c r="D110" s="165"/>
      <c r="E110" s="122"/>
      <c r="F110" s="122"/>
    </row>
    <row r="111" spans="1:6">
      <c r="B111" s="577" t="s">
        <v>1952</v>
      </c>
      <c r="C111" s="33" t="s">
        <v>11</v>
      </c>
      <c r="D111" s="165">
        <v>1</v>
      </c>
      <c r="E111" s="574"/>
      <c r="F111" s="122">
        <f t="shared" ref="F111:F112" si="21">D111*E111</f>
        <v>0</v>
      </c>
    </row>
    <row r="112" spans="1:6">
      <c r="B112" s="577" t="s">
        <v>1953</v>
      </c>
      <c r="C112" s="33" t="s">
        <v>11</v>
      </c>
      <c r="D112" s="165">
        <v>1</v>
      </c>
      <c r="E112" s="574"/>
      <c r="F112" s="122">
        <f t="shared" si="21"/>
        <v>0</v>
      </c>
    </row>
    <row r="113" spans="1:6">
      <c r="B113" s="169"/>
      <c r="C113" s="33"/>
      <c r="D113" s="165"/>
      <c r="E113" s="122"/>
      <c r="F113" s="122"/>
    </row>
    <row r="114" spans="1:6" ht="13.15">
      <c r="A114" s="531" t="s">
        <v>1741</v>
      </c>
      <c r="B114" s="577" t="s">
        <v>1955</v>
      </c>
      <c r="C114" s="33"/>
      <c r="D114" s="165"/>
      <c r="E114" s="122"/>
      <c r="F114" s="122"/>
    </row>
    <row r="115" spans="1:6" ht="116.25">
      <c r="B115" s="169" t="s">
        <v>2164</v>
      </c>
      <c r="C115" s="33"/>
      <c r="D115" s="165"/>
      <c r="E115" s="122"/>
      <c r="F115" s="122"/>
    </row>
    <row r="116" spans="1:6" ht="14.25">
      <c r="B116" s="577" t="s">
        <v>1956</v>
      </c>
      <c r="C116" s="33" t="s">
        <v>711</v>
      </c>
      <c r="D116" s="165">
        <v>37</v>
      </c>
      <c r="E116" s="574"/>
      <c r="F116" s="122">
        <f t="shared" ref="F116:F117" si="22">D116*E116</f>
        <v>0</v>
      </c>
    </row>
    <row r="117" spans="1:6" ht="15.75" customHeight="1">
      <c r="B117" s="577" t="s">
        <v>1957</v>
      </c>
      <c r="C117" s="33" t="s">
        <v>711</v>
      </c>
      <c r="D117" s="165">
        <v>26</v>
      </c>
      <c r="E117" s="574"/>
      <c r="F117" s="122">
        <f t="shared" si="22"/>
        <v>0</v>
      </c>
    </row>
    <row r="118" spans="1:6">
      <c r="B118" s="169"/>
      <c r="C118" s="33"/>
      <c r="D118" s="165"/>
      <c r="E118" s="122"/>
      <c r="F118" s="122"/>
    </row>
    <row r="119" spans="1:6" ht="13.15">
      <c r="A119" s="531" t="s">
        <v>1745</v>
      </c>
      <c r="B119" s="577" t="s">
        <v>1958</v>
      </c>
      <c r="C119" s="33"/>
      <c r="D119" s="165"/>
      <c r="E119" s="122"/>
      <c r="F119" s="122"/>
    </row>
    <row r="120" spans="1:6">
      <c r="B120" s="577" t="s">
        <v>1671</v>
      </c>
      <c r="C120" s="33"/>
      <c r="D120" s="165"/>
      <c r="E120" s="122"/>
      <c r="F120" s="122"/>
    </row>
    <row r="121" spans="1:6" ht="78">
      <c r="B121" s="577" t="s">
        <v>2165</v>
      </c>
      <c r="C121" s="33"/>
      <c r="D121" s="165"/>
      <c r="E121" s="122"/>
      <c r="F121" s="122"/>
    </row>
    <row r="122" spans="1:6" ht="14.25">
      <c r="B122" s="577" t="s">
        <v>1959</v>
      </c>
      <c r="C122" s="33" t="s">
        <v>711</v>
      </c>
      <c r="D122" s="165">
        <v>3</v>
      </c>
      <c r="E122" s="574"/>
      <c r="F122" s="122">
        <f t="shared" ref="F122" si="23">D122*E122</f>
        <v>0</v>
      </c>
    </row>
    <row r="123" spans="1:6">
      <c r="B123" s="169"/>
      <c r="C123" s="33"/>
      <c r="D123" s="165"/>
      <c r="E123" s="122"/>
      <c r="F123" s="122"/>
    </row>
    <row r="124" spans="1:6" ht="13.15">
      <c r="A124" s="531" t="s">
        <v>1751</v>
      </c>
      <c r="B124" s="577" t="s">
        <v>1960</v>
      </c>
      <c r="C124" s="33"/>
      <c r="D124" s="165"/>
      <c r="E124" s="122"/>
      <c r="F124" s="122"/>
    </row>
    <row r="125" spans="1:6" ht="89.25">
      <c r="B125" s="169" t="s">
        <v>2166</v>
      </c>
      <c r="C125" s="33"/>
      <c r="D125" s="165"/>
      <c r="E125" s="122"/>
      <c r="F125" s="122"/>
    </row>
    <row r="126" spans="1:6" ht="25.5">
      <c r="B126" s="577" t="s">
        <v>1961</v>
      </c>
      <c r="C126" s="33" t="s">
        <v>711</v>
      </c>
      <c r="D126" s="165">
        <v>162</v>
      </c>
      <c r="E126" s="574"/>
      <c r="F126" s="122">
        <f t="shared" ref="F126:F129" si="24">D126*E126</f>
        <v>0</v>
      </c>
    </row>
    <row r="127" spans="1:6" ht="25.5">
      <c r="B127" s="577" t="s">
        <v>1962</v>
      </c>
      <c r="C127" s="33" t="s">
        <v>711</v>
      </c>
      <c r="D127" s="165">
        <v>30</v>
      </c>
      <c r="E127" s="574"/>
      <c r="F127" s="122">
        <f t="shared" si="24"/>
        <v>0</v>
      </c>
    </row>
    <row r="128" spans="1:6" ht="15.75" customHeight="1">
      <c r="B128" s="577" t="s">
        <v>1963</v>
      </c>
      <c r="C128" s="33" t="s">
        <v>711</v>
      </c>
      <c r="D128" s="165">
        <v>2</v>
      </c>
      <c r="E128" s="574"/>
      <c r="F128" s="122">
        <f t="shared" si="24"/>
        <v>0</v>
      </c>
    </row>
    <row r="129" spans="1:6" ht="25.5">
      <c r="B129" s="577" t="s">
        <v>1964</v>
      </c>
      <c r="C129" s="33" t="s">
        <v>711</v>
      </c>
      <c r="D129" s="165">
        <v>8</v>
      </c>
      <c r="E129" s="574"/>
      <c r="F129" s="122">
        <f t="shared" si="24"/>
        <v>0</v>
      </c>
    </row>
    <row r="130" spans="1:6">
      <c r="B130" s="577"/>
      <c r="C130" s="33"/>
      <c r="D130" s="165"/>
      <c r="E130" s="122"/>
      <c r="F130" s="122"/>
    </row>
    <row r="131" spans="1:6" ht="13.15">
      <c r="A131" s="153" t="s">
        <v>1735</v>
      </c>
      <c r="B131" s="154" t="s">
        <v>1965</v>
      </c>
      <c r="C131" s="155"/>
      <c r="D131" s="156"/>
      <c r="E131" s="157"/>
      <c r="F131" s="158">
        <f>SUM(F104:F129)</f>
        <v>0</v>
      </c>
    </row>
    <row r="132" spans="1:6">
      <c r="B132" s="577"/>
      <c r="C132" s="33"/>
      <c r="D132" s="165"/>
      <c r="E132" s="122"/>
      <c r="F132" s="122"/>
    </row>
    <row r="133" spans="1:6" ht="13.15">
      <c r="A133" s="127" t="s">
        <v>1760</v>
      </c>
      <c r="B133" s="128" t="s">
        <v>1966</v>
      </c>
      <c r="C133" s="129"/>
      <c r="D133" s="129"/>
      <c r="E133" s="129"/>
      <c r="F133" s="130"/>
    </row>
    <row r="134" spans="1:6">
      <c r="B134" s="577"/>
      <c r="C134" s="33"/>
      <c r="D134" s="165"/>
      <c r="E134" s="122"/>
      <c r="F134" s="122"/>
    </row>
    <row r="135" spans="1:6" ht="13.15">
      <c r="A135" s="531" t="s">
        <v>1762</v>
      </c>
      <c r="B135" s="577" t="s">
        <v>1967</v>
      </c>
      <c r="C135" s="577"/>
      <c r="D135" s="165"/>
      <c r="E135" s="122"/>
      <c r="F135" s="122"/>
    </row>
    <row r="136" spans="1:6">
      <c r="B136" s="577" t="s">
        <v>1671</v>
      </c>
      <c r="C136" s="577"/>
      <c r="D136" s="165"/>
      <c r="E136" s="122"/>
      <c r="F136" s="122"/>
    </row>
    <row r="137" spans="1:6" ht="121.5" customHeight="1">
      <c r="B137" s="169" t="s">
        <v>2167</v>
      </c>
      <c r="C137" s="577"/>
      <c r="D137" s="165"/>
      <c r="E137" s="122"/>
      <c r="F137" s="122"/>
    </row>
    <row r="138" spans="1:6" ht="14.25">
      <c r="B138" s="577" t="s">
        <v>1968</v>
      </c>
      <c r="C138" s="33" t="s">
        <v>711</v>
      </c>
      <c r="D138" s="165">
        <v>60</v>
      </c>
      <c r="E138" s="574"/>
      <c r="F138" s="122">
        <f t="shared" ref="F138:F140" si="25">D138*E138</f>
        <v>0</v>
      </c>
    </row>
    <row r="139" spans="1:6" ht="14.25">
      <c r="B139" s="577" t="s">
        <v>1969</v>
      </c>
      <c r="C139" s="33" t="s">
        <v>711</v>
      </c>
      <c r="D139" s="165">
        <v>44</v>
      </c>
      <c r="E139" s="574"/>
      <c r="F139" s="122">
        <f t="shared" si="25"/>
        <v>0</v>
      </c>
    </row>
    <row r="140" spans="1:6" ht="14.25">
      <c r="B140" s="577" t="s">
        <v>1970</v>
      </c>
      <c r="C140" s="33" t="s">
        <v>711</v>
      </c>
      <c r="D140" s="165">
        <v>6</v>
      </c>
      <c r="E140" s="574"/>
      <c r="F140" s="122">
        <f t="shared" si="25"/>
        <v>0</v>
      </c>
    </row>
    <row r="141" spans="1:6">
      <c r="B141" s="577"/>
      <c r="C141" s="33"/>
      <c r="D141" s="165"/>
      <c r="E141" s="122"/>
      <c r="F141" s="122"/>
    </row>
    <row r="142" spans="1:6" ht="13.15">
      <c r="A142" s="153" t="s">
        <v>1760</v>
      </c>
      <c r="B142" s="154" t="s">
        <v>1971</v>
      </c>
      <c r="C142" s="155"/>
      <c r="D142" s="156"/>
      <c r="E142" s="157"/>
      <c r="F142" s="158">
        <f>SUM(F138:F140)</f>
        <v>0</v>
      </c>
    </row>
    <row r="143" spans="1:6" ht="13.5">
      <c r="B143" s="582"/>
      <c r="C143" s="583"/>
    </row>
    <row r="144" spans="1:6" ht="20.100000000000001" customHeight="1">
      <c r="A144" s="552"/>
      <c r="B144" s="553" t="s">
        <v>1901</v>
      </c>
      <c r="C144" s="407"/>
      <c r="D144" s="554"/>
      <c r="E144" s="407"/>
      <c r="F144" s="555"/>
    </row>
    <row r="145" spans="1:6">
      <c r="A145" s="396"/>
      <c r="B145" s="396"/>
      <c r="C145" s="396"/>
      <c r="D145" s="396"/>
      <c r="E145" s="396"/>
      <c r="F145" s="396"/>
    </row>
    <row r="146" spans="1:6" ht="13.15">
      <c r="A146" s="390"/>
      <c r="B146" s="391" t="s">
        <v>3</v>
      </c>
      <c r="C146" s="391"/>
      <c r="D146" s="392"/>
      <c r="E146" s="392"/>
      <c r="F146" s="556" t="s">
        <v>94</v>
      </c>
    </row>
    <row r="147" spans="1:6">
      <c r="A147" s="258" t="s">
        <v>192</v>
      </c>
      <c r="B147" s="396" t="s">
        <v>1051</v>
      </c>
      <c r="C147" s="396"/>
      <c r="D147" s="396"/>
      <c r="E147" s="396"/>
      <c r="F147" s="41">
        <f>sum_5.01</f>
        <v>0</v>
      </c>
    </row>
    <row r="148" spans="1:6">
      <c r="A148" s="258" t="s">
        <v>194</v>
      </c>
      <c r="B148" s="396" t="s">
        <v>1052</v>
      </c>
      <c r="C148" s="396"/>
      <c r="D148" s="396"/>
      <c r="E148" s="396"/>
      <c r="F148" s="41">
        <f>sum_5.02</f>
        <v>0</v>
      </c>
    </row>
    <row r="149" spans="1:6">
      <c r="A149" s="258" t="s">
        <v>199</v>
      </c>
      <c r="B149" s="396" t="s">
        <v>1943</v>
      </c>
      <c r="C149" s="396"/>
      <c r="D149" s="396"/>
      <c r="E149" s="396"/>
      <c r="F149" s="41">
        <f>sum_5.03</f>
        <v>0</v>
      </c>
    </row>
    <row r="150" spans="1:6">
      <c r="A150" s="258" t="s">
        <v>1735</v>
      </c>
      <c r="B150" s="396" t="s">
        <v>1965</v>
      </c>
      <c r="C150" s="121"/>
      <c r="D150" s="121"/>
      <c r="E150" s="7"/>
      <c r="F150" s="41">
        <f>sum_5.04</f>
        <v>0</v>
      </c>
    </row>
    <row r="151" spans="1:6" ht="13.5" customHeight="1">
      <c r="A151" s="258" t="s">
        <v>1760</v>
      </c>
      <c r="B151" s="584" t="s">
        <v>1971</v>
      </c>
      <c r="C151" s="264"/>
      <c r="D151" s="264"/>
      <c r="E151" s="266"/>
      <c r="F151" s="41">
        <f>sum_5.05</f>
        <v>0</v>
      </c>
    </row>
    <row r="152" spans="1:6" ht="13.15">
      <c r="A152" s="559"/>
      <c r="B152" s="560" t="s">
        <v>35</v>
      </c>
      <c r="C152" s="561"/>
      <c r="D152" s="561"/>
      <c r="E152" s="562"/>
      <c r="F152" s="563">
        <f>SUM(F147:F151)</f>
        <v>0</v>
      </c>
    </row>
    <row r="153" spans="1:6" ht="13.15" thickBot="1">
      <c r="A153" s="564"/>
      <c r="B153" s="565" t="s">
        <v>67</v>
      </c>
      <c r="C153" s="565"/>
      <c r="D153" s="565"/>
      <c r="E153" s="566"/>
      <c r="F153" s="567">
        <f>F152*0.25</f>
        <v>0</v>
      </c>
    </row>
    <row r="154" spans="1:6" ht="20.100000000000001" customHeight="1" thickBot="1">
      <c r="A154" s="568"/>
      <c r="B154" s="569" t="s">
        <v>1908</v>
      </c>
      <c r="C154" s="570"/>
      <c r="D154" s="570"/>
      <c r="E154" s="571"/>
      <c r="F154" s="572">
        <f>SUM(F152:F153)</f>
        <v>0</v>
      </c>
    </row>
    <row r="155" spans="1:6">
      <c r="A155" s="396"/>
      <c r="C155" s="121"/>
      <c r="D155" s="121"/>
      <c r="E155" s="7"/>
      <c r="F155" s="573"/>
    </row>
    <row r="156" spans="1:6" ht="13.15" customHeight="1"/>
    <row r="158" spans="1:6" ht="13.15" customHeight="1"/>
  </sheetData>
  <sheetProtection algorithmName="SHA-512" hashValue="qQbvo9YI4mrqC95kjFbLV6PeflyMYLEZhmpUuzsZAn16cqhP+eIXpgOyXG1/o/XWc0fY+lNnM76leY1x/1o7hQ==" saltValue="K6z2ktfRFAIMdr/kSMPDew==" spinCount="100000" sheet="1" formatCells="0" formatColumns="0" formatRows="0"/>
  <dataConsolidate/>
  <mergeCells count="2">
    <mergeCell ref="A1:G1"/>
    <mergeCell ref="B86:D86"/>
  </mergeCells>
  <printOptions horizontalCentered="1"/>
  <pageMargins left="0.23622047244094491" right="0.23622047244094491" top="0.39370078740157483" bottom="0.74803149606299213" header="0.31496062992125984" footer="0.31496062992125984"/>
  <pageSetup paperSize="9" scale="85" firstPageNumber="9" fitToWidth="0" orientation="portrait" r:id="rId1"/>
  <headerFooter alignWithMargins="0">
    <oddHeader xml:space="preserve">&amp;R
</oddHeader>
    <oddFooter>&amp;L&amp;K00-033Specifikacija opreme, materijala i radova - Prometnice&amp;R&amp;P/&amp;N</oddFooter>
  </headerFooter>
  <rowBreaks count="3" manualBreakCount="3">
    <brk id="31" max="5" man="1"/>
    <brk id="97" max="5" man="1"/>
    <brk id="131" max="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W39"/>
  <sheetViews>
    <sheetView view="pageBreakPreview" topLeftCell="A4" zoomScaleNormal="100" zoomScaleSheetLayoutView="100" workbookViewId="0">
      <selection activeCell="D29" sqref="D29"/>
    </sheetView>
  </sheetViews>
  <sheetFormatPr defaultColWidth="9.1328125" defaultRowHeight="12.75"/>
  <cols>
    <col min="1" max="1" width="4.73046875" style="4" customWidth="1"/>
    <col min="2" max="2" width="5.73046875" style="4" customWidth="1"/>
    <col min="3" max="3" width="51.59765625" style="4" customWidth="1"/>
    <col min="4" max="4" width="21.86328125" style="4" customWidth="1"/>
    <col min="5" max="5" width="4.73046875" style="4" customWidth="1"/>
    <col min="6" max="16384" width="9.1328125" style="4"/>
  </cols>
  <sheetData>
    <row r="1" spans="1:256" s="16" customFormat="1" ht="13.5" customHeight="1">
      <c r="A1" s="18"/>
      <c r="B1" s="19"/>
      <c r="C1" s="18"/>
      <c r="D1" s="18"/>
      <c r="E1" s="18"/>
      <c r="F1" s="17"/>
    </row>
    <row r="2" spans="1:256" s="16" customFormat="1" ht="27.75" customHeight="1">
      <c r="A2" s="617" t="s">
        <v>498</v>
      </c>
      <c r="B2" s="618"/>
      <c r="C2" s="618"/>
      <c r="D2" s="618"/>
      <c r="E2" s="618"/>
      <c r="F2" s="618"/>
      <c r="G2" s="618"/>
      <c r="H2" s="1"/>
    </row>
    <row r="3" spans="1:256" s="3" customFormat="1" ht="6" customHeight="1">
      <c r="A3" s="7"/>
      <c r="B3" s="8"/>
      <c r="C3" s="5"/>
      <c r="D3" s="20"/>
      <c r="E3" s="9"/>
      <c r="F3" s="9"/>
    </row>
    <row r="7" spans="1:256" s="13" customFormat="1" ht="15">
      <c r="B7" s="21" t="s">
        <v>204</v>
      </c>
      <c r="C7" s="22"/>
      <c r="D7" s="23"/>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14"/>
      <c r="BN7" s="14"/>
      <c r="BO7" s="14"/>
      <c r="BP7" s="14"/>
      <c r="BQ7" s="14"/>
      <c r="BR7" s="14"/>
      <c r="BS7" s="14"/>
      <c r="BT7" s="14"/>
      <c r="BU7" s="14"/>
      <c r="BV7" s="14"/>
      <c r="BW7" s="14"/>
      <c r="BX7" s="14"/>
      <c r="BY7" s="14"/>
      <c r="BZ7" s="14"/>
      <c r="CA7" s="14"/>
      <c r="CB7" s="14"/>
      <c r="CC7" s="14"/>
      <c r="CD7" s="14"/>
      <c r="CE7" s="14"/>
      <c r="CF7" s="14"/>
      <c r="CG7" s="14"/>
      <c r="CH7" s="14"/>
      <c r="CI7" s="14"/>
      <c r="CJ7" s="14"/>
      <c r="CK7" s="14"/>
      <c r="CL7" s="14"/>
      <c r="CM7" s="14"/>
      <c r="CN7" s="14"/>
      <c r="CO7" s="14"/>
      <c r="CP7" s="14"/>
      <c r="CQ7" s="14"/>
      <c r="CR7" s="14"/>
      <c r="CS7" s="14"/>
      <c r="CT7" s="14"/>
      <c r="CU7" s="14"/>
      <c r="CV7" s="14"/>
      <c r="CW7" s="14"/>
      <c r="CX7" s="14"/>
      <c r="CY7" s="14"/>
      <c r="CZ7" s="14"/>
      <c r="DA7" s="14"/>
      <c r="DB7" s="14"/>
      <c r="DC7" s="14"/>
      <c r="DD7" s="14"/>
      <c r="DE7" s="14"/>
      <c r="DF7" s="14"/>
      <c r="DG7" s="14"/>
      <c r="DH7" s="14"/>
      <c r="DI7" s="14"/>
      <c r="DJ7" s="14"/>
      <c r="DK7" s="14"/>
      <c r="DL7" s="14"/>
      <c r="DM7" s="14"/>
      <c r="DN7" s="14"/>
      <c r="DO7" s="14"/>
      <c r="DP7" s="14"/>
      <c r="DQ7" s="14"/>
      <c r="DR7" s="14"/>
      <c r="DS7" s="14"/>
      <c r="DT7" s="14"/>
      <c r="DU7" s="14"/>
      <c r="DV7" s="14"/>
      <c r="DW7" s="14"/>
      <c r="DX7" s="14"/>
      <c r="DY7" s="14"/>
      <c r="DZ7" s="14"/>
      <c r="EA7" s="14"/>
      <c r="EB7" s="14"/>
      <c r="EC7" s="14"/>
      <c r="ED7" s="14"/>
      <c r="EE7" s="14"/>
      <c r="EF7" s="14"/>
      <c r="EG7" s="14"/>
      <c r="EH7" s="14"/>
      <c r="EI7" s="14"/>
      <c r="EJ7" s="14"/>
      <c r="EK7" s="14"/>
      <c r="EL7" s="14"/>
      <c r="EM7" s="14"/>
      <c r="EN7" s="14"/>
      <c r="EO7" s="14"/>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4"/>
      <c r="FP7" s="14"/>
      <c r="FQ7" s="14"/>
      <c r="FR7" s="14"/>
      <c r="FS7" s="14"/>
      <c r="FT7" s="14"/>
      <c r="FU7" s="14"/>
      <c r="FV7" s="14"/>
      <c r="FW7" s="14"/>
      <c r="FX7" s="14"/>
      <c r="FY7" s="14"/>
      <c r="FZ7" s="14"/>
      <c r="GA7" s="14"/>
      <c r="GB7" s="14"/>
      <c r="GC7" s="14"/>
      <c r="GD7" s="14"/>
      <c r="GE7" s="14"/>
      <c r="GF7" s="14"/>
      <c r="GG7" s="14"/>
      <c r="GH7" s="14"/>
      <c r="GI7" s="14"/>
      <c r="GJ7" s="14"/>
      <c r="GK7" s="14"/>
      <c r="GL7" s="14"/>
      <c r="GM7" s="14"/>
      <c r="GN7" s="14"/>
      <c r="GO7" s="14"/>
      <c r="GP7" s="14"/>
      <c r="GQ7" s="14"/>
      <c r="GR7" s="14"/>
      <c r="GS7" s="14"/>
      <c r="GT7" s="14"/>
      <c r="GU7" s="14"/>
      <c r="GV7" s="14"/>
      <c r="GW7" s="14"/>
      <c r="GX7" s="14"/>
      <c r="GY7" s="14"/>
      <c r="GZ7" s="14"/>
      <c r="HA7" s="14"/>
      <c r="HB7" s="14"/>
      <c r="HC7" s="14"/>
      <c r="HD7" s="14"/>
      <c r="HE7" s="14"/>
      <c r="HF7" s="14"/>
      <c r="HG7" s="14"/>
      <c r="HH7" s="14"/>
      <c r="HI7" s="14"/>
      <c r="HJ7" s="14"/>
      <c r="HK7" s="14"/>
      <c r="HL7" s="14"/>
      <c r="HM7" s="14"/>
      <c r="HN7" s="14"/>
      <c r="HO7" s="14"/>
      <c r="HP7" s="14"/>
      <c r="HQ7" s="14"/>
      <c r="HR7" s="14"/>
      <c r="HS7" s="14"/>
      <c r="HT7" s="14"/>
      <c r="HU7" s="14"/>
      <c r="HV7" s="14"/>
      <c r="HW7" s="14"/>
      <c r="HX7" s="14"/>
      <c r="HY7" s="14"/>
      <c r="HZ7" s="14"/>
      <c r="IA7" s="14"/>
      <c r="IB7" s="14"/>
      <c r="IC7" s="14"/>
      <c r="ID7" s="14"/>
      <c r="IE7" s="14"/>
      <c r="IF7" s="14"/>
      <c r="IG7" s="14"/>
      <c r="IH7" s="14"/>
      <c r="II7" s="14"/>
      <c r="IJ7" s="14"/>
      <c r="IK7" s="14"/>
      <c r="IL7" s="14"/>
      <c r="IM7" s="14"/>
      <c r="IN7" s="14"/>
      <c r="IO7" s="14"/>
      <c r="IP7" s="14"/>
      <c r="IQ7" s="14"/>
      <c r="IR7" s="14"/>
      <c r="IS7" s="14"/>
      <c r="IT7" s="14"/>
      <c r="IU7" s="14"/>
      <c r="IV7" s="14"/>
    </row>
    <row r="8" spans="1:256" s="13" customFormat="1" ht="13.15">
      <c r="B8" s="24"/>
      <c r="C8" s="23"/>
      <c r="D8" s="23"/>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c r="BE8" s="14"/>
      <c r="BF8" s="14"/>
      <c r="BG8" s="14"/>
      <c r="BH8" s="14"/>
      <c r="BI8" s="14"/>
      <c r="BJ8" s="14"/>
      <c r="BK8" s="14"/>
      <c r="BL8" s="14"/>
      <c r="BM8" s="14"/>
      <c r="BN8" s="14"/>
      <c r="BO8" s="14"/>
      <c r="BP8" s="14"/>
      <c r="BQ8" s="14"/>
      <c r="BR8" s="14"/>
      <c r="BS8" s="14"/>
      <c r="BT8" s="14"/>
      <c r="BU8" s="14"/>
      <c r="BV8" s="14"/>
      <c r="BW8" s="14"/>
      <c r="BX8" s="14"/>
      <c r="BY8" s="14"/>
      <c r="BZ8" s="14"/>
      <c r="CA8" s="14"/>
      <c r="CB8" s="14"/>
      <c r="CC8" s="14"/>
      <c r="CD8" s="14"/>
      <c r="CE8" s="14"/>
      <c r="CF8" s="14"/>
      <c r="CG8" s="14"/>
      <c r="CH8" s="14"/>
      <c r="CI8" s="14"/>
      <c r="CJ8" s="14"/>
      <c r="CK8" s="14"/>
      <c r="CL8" s="14"/>
      <c r="CM8" s="14"/>
      <c r="CN8" s="14"/>
      <c r="CO8" s="14"/>
      <c r="CP8" s="14"/>
      <c r="CQ8" s="14"/>
      <c r="CR8" s="14"/>
      <c r="CS8" s="14"/>
      <c r="CT8" s="14"/>
      <c r="CU8" s="14"/>
      <c r="CV8" s="14"/>
      <c r="CW8" s="14"/>
      <c r="CX8" s="14"/>
      <c r="CY8" s="14"/>
      <c r="CZ8" s="14"/>
      <c r="DA8" s="14"/>
      <c r="DB8" s="14"/>
      <c r="DC8" s="14"/>
      <c r="DD8" s="14"/>
      <c r="DE8" s="14"/>
      <c r="DF8" s="14"/>
      <c r="DG8" s="14"/>
      <c r="DH8" s="14"/>
      <c r="DI8" s="14"/>
      <c r="DJ8" s="14"/>
      <c r="DK8" s="14"/>
      <c r="DL8" s="14"/>
      <c r="DM8" s="14"/>
      <c r="DN8" s="14"/>
      <c r="DO8" s="14"/>
      <c r="DP8" s="14"/>
      <c r="DQ8" s="14"/>
      <c r="DR8" s="14"/>
      <c r="DS8" s="14"/>
      <c r="DT8" s="14"/>
      <c r="DU8" s="14"/>
      <c r="DV8" s="14"/>
      <c r="DW8" s="14"/>
      <c r="DX8" s="14"/>
      <c r="DY8" s="14"/>
      <c r="DZ8" s="14"/>
      <c r="EA8" s="14"/>
      <c r="EB8" s="14"/>
      <c r="EC8" s="14"/>
      <c r="ED8" s="14"/>
      <c r="EE8" s="14"/>
      <c r="EF8" s="14"/>
      <c r="EG8" s="14"/>
      <c r="EH8" s="14"/>
      <c r="EI8" s="14"/>
      <c r="EJ8" s="14"/>
      <c r="EK8" s="14"/>
      <c r="EL8" s="14"/>
      <c r="EM8" s="14"/>
      <c r="EN8" s="14"/>
      <c r="EO8" s="14"/>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4"/>
      <c r="FP8" s="14"/>
      <c r="FQ8" s="14"/>
      <c r="FR8" s="14"/>
      <c r="FS8" s="14"/>
      <c r="FT8" s="14"/>
      <c r="FU8" s="14"/>
      <c r="FV8" s="14"/>
      <c r="FW8" s="14"/>
      <c r="FX8" s="14"/>
      <c r="FY8" s="14"/>
      <c r="FZ8" s="14"/>
      <c r="GA8" s="14"/>
      <c r="GB8" s="14"/>
      <c r="GC8" s="14"/>
      <c r="GD8" s="14"/>
      <c r="GE8" s="14"/>
      <c r="GF8" s="14"/>
      <c r="GG8" s="14"/>
      <c r="GH8" s="14"/>
      <c r="GI8" s="14"/>
      <c r="GJ8" s="14"/>
      <c r="GK8" s="14"/>
      <c r="GL8" s="14"/>
      <c r="GM8" s="14"/>
      <c r="GN8" s="14"/>
      <c r="GO8" s="14"/>
      <c r="GP8" s="14"/>
      <c r="GQ8" s="14"/>
      <c r="GR8" s="14"/>
      <c r="GS8" s="14"/>
      <c r="GT8" s="14"/>
      <c r="GU8" s="14"/>
      <c r="GV8" s="14"/>
      <c r="GW8" s="14"/>
      <c r="GX8" s="14"/>
      <c r="GY8" s="14"/>
      <c r="GZ8" s="14"/>
      <c r="HA8" s="14"/>
      <c r="HB8" s="14"/>
      <c r="HC8" s="14"/>
      <c r="HD8" s="14"/>
      <c r="HE8" s="14"/>
      <c r="HF8" s="14"/>
      <c r="HG8" s="14"/>
      <c r="HH8" s="14"/>
      <c r="HI8" s="14"/>
      <c r="HJ8" s="14"/>
      <c r="HK8" s="14"/>
      <c r="HL8" s="14"/>
      <c r="HM8" s="14"/>
      <c r="HN8" s="14"/>
      <c r="HO8" s="14"/>
      <c r="HP8" s="14"/>
      <c r="HQ8" s="14"/>
      <c r="HR8" s="14"/>
      <c r="HS8" s="14"/>
      <c r="HT8" s="14"/>
      <c r="HU8" s="14"/>
      <c r="HV8" s="14"/>
      <c r="HW8" s="14"/>
      <c r="HX8" s="14"/>
      <c r="HY8" s="14"/>
      <c r="HZ8" s="14"/>
      <c r="IA8" s="14"/>
      <c r="IB8" s="14"/>
      <c r="IC8" s="14"/>
      <c r="ID8" s="14"/>
      <c r="IE8" s="14"/>
      <c r="IF8" s="14"/>
      <c r="IG8" s="14"/>
      <c r="IH8" s="14"/>
      <c r="II8" s="14"/>
      <c r="IJ8" s="14"/>
      <c r="IK8" s="14"/>
      <c r="IL8" s="14"/>
      <c r="IM8" s="14"/>
      <c r="IN8" s="14"/>
      <c r="IO8" s="14"/>
      <c r="IP8" s="14"/>
      <c r="IQ8" s="14"/>
      <c r="IR8" s="14"/>
      <c r="IS8" s="14"/>
      <c r="IT8" s="14"/>
      <c r="IU8" s="14"/>
      <c r="IV8" s="14"/>
    </row>
    <row r="9" spans="1:256" s="13" customFormat="1" ht="13.15">
      <c r="B9" s="631" t="s">
        <v>3</v>
      </c>
      <c r="C9" s="631"/>
      <c r="D9" s="42" t="s">
        <v>1973</v>
      </c>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c r="BD9" s="14"/>
      <c r="BE9" s="14"/>
      <c r="BF9" s="14"/>
      <c r="BG9" s="14"/>
      <c r="BH9" s="14"/>
      <c r="BI9" s="14"/>
      <c r="BJ9" s="14"/>
      <c r="BK9" s="14"/>
      <c r="BL9" s="14"/>
      <c r="BM9" s="14"/>
      <c r="BN9" s="14"/>
      <c r="BO9" s="14"/>
      <c r="BP9" s="14"/>
      <c r="BQ9" s="14"/>
      <c r="BR9" s="14"/>
      <c r="BS9" s="14"/>
      <c r="BT9" s="14"/>
      <c r="BU9" s="14"/>
      <c r="BV9" s="14"/>
      <c r="BW9" s="14"/>
      <c r="BX9" s="14"/>
      <c r="BY9" s="14"/>
      <c r="BZ9" s="14"/>
      <c r="CA9" s="14"/>
      <c r="CB9" s="14"/>
      <c r="CC9" s="14"/>
      <c r="CD9" s="14"/>
      <c r="CE9" s="14"/>
      <c r="CF9" s="14"/>
      <c r="CG9" s="14"/>
      <c r="CH9" s="14"/>
      <c r="CI9" s="14"/>
      <c r="CJ9" s="14"/>
      <c r="CK9" s="14"/>
      <c r="CL9" s="14"/>
      <c r="CM9" s="14"/>
      <c r="CN9" s="14"/>
      <c r="CO9" s="14"/>
      <c r="CP9" s="14"/>
      <c r="CQ9" s="14"/>
      <c r="CR9" s="14"/>
      <c r="CS9" s="14"/>
      <c r="CT9" s="14"/>
      <c r="CU9" s="14"/>
      <c r="CV9" s="14"/>
      <c r="CW9" s="14"/>
      <c r="CX9" s="14"/>
      <c r="CY9" s="14"/>
      <c r="CZ9" s="14"/>
      <c r="DA9" s="14"/>
      <c r="DB9" s="14"/>
      <c r="DC9" s="14"/>
      <c r="DD9" s="14"/>
      <c r="DE9" s="14"/>
      <c r="DF9" s="14"/>
      <c r="DG9" s="14"/>
      <c r="DH9" s="14"/>
      <c r="DI9" s="14"/>
      <c r="DJ9" s="14"/>
      <c r="DK9" s="14"/>
      <c r="DL9" s="14"/>
      <c r="DM9" s="14"/>
      <c r="DN9" s="14"/>
      <c r="DO9" s="14"/>
      <c r="DP9" s="14"/>
      <c r="DQ9" s="14"/>
      <c r="DR9" s="14"/>
      <c r="DS9" s="14"/>
      <c r="DT9" s="14"/>
      <c r="DU9" s="14"/>
      <c r="DV9" s="14"/>
      <c r="DW9" s="14"/>
      <c r="DX9" s="14"/>
      <c r="DY9" s="14"/>
      <c r="DZ9" s="14"/>
      <c r="EA9" s="14"/>
      <c r="EB9" s="14"/>
      <c r="EC9" s="14"/>
      <c r="ED9" s="14"/>
      <c r="EE9" s="14"/>
      <c r="EF9" s="14"/>
      <c r="EG9" s="14"/>
      <c r="EH9" s="14"/>
      <c r="EI9" s="14"/>
      <c r="EJ9" s="14"/>
      <c r="EK9" s="14"/>
      <c r="EL9" s="14"/>
      <c r="EM9" s="14"/>
      <c r="EN9" s="14"/>
      <c r="EO9" s="14"/>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4"/>
      <c r="FP9" s="14"/>
      <c r="FQ9" s="14"/>
      <c r="FR9" s="14"/>
      <c r="FS9" s="14"/>
      <c r="FT9" s="14"/>
      <c r="FU9" s="14"/>
      <c r="FV9" s="14"/>
      <c r="FW9" s="14"/>
      <c r="FX9" s="14"/>
      <c r="FY9" s="14"/>
      <c r="FZ9" s="14"/>
      <c r="GA9" s="14"/>
      <c r="GB9" s="14"/>
      <c r="GC9" s="14"/>
      <c r="GD9" s="14"/>
      <c r="GE9" s="14"/>
      <c r="GF9" s="14"/>
      <c r="GG9" s="14"/>
      <c r="GH9" s="14"/>
      <c r="GI9" s="14"/>
      <c r="GJ9" s="14"/>
      <c r="GK9" s="14"/>
      <c r="GL9" s="14"/>
      <c r="GM9" s="14"/>
      <c r="GN9" s="14"/>
      <c r="GO9" s="14"/>
      <c r="GP9" s="14"/>
      <c r="GQ9" s="14"/>
      <c r="GR9" s="14"/>
      <c r="GS9" s="14"/>
      <c r="GT9" s="14"/>
      <c r="GU9" s="14"/>
      <c r="GV9" s="14"/>
      <c r="GW9" s="14"/>
      <c r="GX9" s="14"/>
      <c r="GY9" s="14"/>
      <c r="GZ9" s="14"/>
      <c r="HA9" s="14"/>
      <c r="HB9" s="14"/>
      <c r="HC9" s="14"/>
      <c r="HD9" s="14"/>
      <c r="HE9" s="14"/>
      <c r="HF9" s="14"/>
      <c r="HG9" s="14"/>
      <c r="HH9" s="14"/>
      <c r="HI9" s="14"/>
      <c r="HJ9" s="14"/>
      <c r="HK9" s="14"/>
      <c r="HL9" s="14"/>
      <c r="HM9" s="14"/>
      <c r="HN9" s="14"/>
      <c r="HO9" s="14"/>
      <c r="HP9" s="14"/>
      <c r="HQ9" s="14"/>
      <c r="HR9" s="14"/>
      <c r="HS9" s="14"/>
      <c r="HT9" s="14"/>
      <c r="HU9" s="14"/>
      <c r="HV9" s="14"/>
      <c r="HW9" s="14"/>
      <c r="HX9" s="14"/>
      <c r="HY9" s="14"/>
      <c r="HZ9" s="14"/>
      <c r="IA9" s="14"/>
      <c r="IB9" s="14"/>
      <c r="IC9" s="14"/>
      <c r="ID9" s="14"/>
      <c r="IE9" s="14"/>
      <c r="IF9" s="14"/>
      <c r="IG9" s="14"/>
      <c r="IH9" s="14"/>
      <c r="II9" s="14"/>
      <c r="IJ9" s="14"/>
      <c r="IK9" s="14"/>
      <c r="IL9" s="14"/>
      <c r="IM9" s="14"/>
      <c r="IN9" s="14"/>
      <c r="IO9" s="14"/>
      <c r="IP9" s="14"/>
      <c r="IQ9" s="14"/>
      <c r="IR9" s="14"/>
      <c r="IS9" s="14"/>
      <c r="IT9" s="14"/>
      <c r="IU9" s="14"/>
      <c r="IV9" s="14"/>
    </row>
    <row r="10" spans="1:256" s="13" customFormat="1" ht="13.15">
      <c r="B10" s="632"/>
      <c r="C10" s="632"/>
      <c r="D10" s="43" t="s">
        <v>157</v>
      </c>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4"/>
      <c r="CS10" s="14"/>
      <c r="CT10" s="14"/>
      <c r="CU10" s="14"/>
      <c r="CV10" s="14"/>
      <c r="CW10" s="14"/>
      <c r="CX10" s="14"/>
      <c r="CY10" s="14"/>
      <c r="CZ10" s="14"/>
      <c r="DA10" s="14"/>
      <c r="DB10" s="14"/>
      <c r="DC10" s="14"/>
      <c r="DD10" s="14"/>
      <c r="DE10" s="14"/>
      <c r="DF10" s="14"/>
      <c r="DG10" s="14"/>
      <c r="DH10" s="14"/>
      <c r="DI10" s="14"/>
      <c r="DJ10" s="14"/>
      <c r="DK10" s="14"/>
      <c r="DL10" s="14"/>
      <c r="DM10" s="14"/>
      <c r="DN10" s="14"/>
      <c r="DO10" s="14"/>
      <c r="DP10" s="14"/>
      <c r="DQ10" s="14"/>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4"/>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4"/>
      <c r="FP10" s="14"/>
      <c r="FQ10" s="14"/>
      <c r="FR10" s="14"/>
      <c r="FS10" s="14"/>
      <c r="FT10" s="14"/>
      <c r="FU10" s="14"/>
      <c r="FV10" s="14"/>
      <c r="FW10" s="14"/>
      <c r="FX10" s="14"/>
      <c r="FY10" s="14"/>
      <c r="FZ10" s="14"/>
      <c r="GA10" s="14"/>
      <c r="GB10" s="14"/>
      <c r="GC10" s="14"/>
      <c r="GD10" s="14"/>
      <c r="GE10" s="14"/>
      <c r="GF10" s="14"/>
      <c r="GG10" s="14"/>
      <c r="GH10" s="14"/>
      <c r="GI10" s="14"/>
      <c r="GJ10" s="14"/>
      <c r="GK10" s="14"/>
      <c r="GL10" s="14"/>
      <c r="GM10" s="14"/>
      <c r="GN10" s="14"/>
      <c r="GO10" s="14"/>
      <c r="GP10" s="14"/>
      <c r="GQ10" s="14"/>
      <c r="GR10" s="14"/>
      <c r="GS10" s="14"/>
      <c r="GT10" s="14"/>
      <c r="GU10" s="14"/>
      <c r="GV10" s="14"/>
      <c r="GW10" s="14"/>
      <c r="GX10" s="14"/>
      <c r="GY10" s="14"/>
      <c r="GZ10" s="14"/>
      <c r="HA10" s="14"/>
      <c r="HB10" s="14"/>
      <c r="HC10" s="14"/>
      <c r="HD10" s="14"/>
      <c r="HE10" s="14"/>
      <c r="HF10" s="14"/>
      <c r="HG10" s="14"/>
      <c r="HH10" s="14"/>
      <c r="HI10" s="14"/>
      <c r="HJ10" s="14"/>
      <c r="HK10" s="14"/>
      <c r="HL10" s="14"/>
      <c r="HM10" s="14"/>
      <c r="HN10" s="14"/>
      <c r="HO10" s="14"/>
      <c r="HP10" s="14"/>
      <c r="HQ10" s="14"/>
      <c r="HR10" s="14"/>
      <c r="HS10" s="14"/>
      <c r="HT10" s="14"/>
      <c r="HU10" s="14"/>
      <c r="HV10" s="14"/>
      <c r="HW10" s="14"/>
      <c r="HX10" s="14"/>
      <c r="HY10" s="14"/>
      <c r="HZ10" s="14"/>
      <c r="IA10" s="14"/>
      <c r="IB10" s="14"/>
      <c r="IC10" s="14"/>
      <c r="ID10" s="14"/>
      <c r="IE10" s="14"/>
      <c r="IF10" s="14"/>
      <c r="IG10" s="14"/>
      <c r="IH10" s="14"/>
      <c r="II10" s="14"/>
      <c r="IJ10" s="14"/>
      <c r="IK10" s="14"/>
      <c r="IL10" s="14"/>
      <c r="IM10" s="14"/>
      <c r="IN10" s="14"/>
      <c r="IO10" s="14"/>
      <c r="IP10" s="14"/>
      <c r="IQ10" s="14"/>
      <c r="IR10" s="14"/>
      <c r="IS10" s="14"/>
      <c r="IT10" s="14"/>
      <c r="IU10" s="14"/>
      <c r="IV10" s="14"/>
    </row>
    <row r="11" spans="1:256" s="13" customFormat="1" ht="13.15">
      <c r="B11" s="24"/>
      <c r="C11" s="23"/>
      <c r="D11" s="23"/>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4"/>
      <c r="CS11" s="14"/>
      <c r="CT11" s="14"/>
      <c r="CU11" s="14"/>
      <c r="CV11" s="14"/>
      <c r="CW11" s="14"/>
      <c r="CX11" s="14"/>
      <c r="CY11" s="14"/>
      <c r="CZ11" s="14"/>
      <c r="DA11" s="14"/>
      <c r="DB11" s="14"/>
      <c r="DC11" s="14"/>
      <c r="DD11" s="14"/>
      <c r="DE11" s="14"/>
      <c r="DF11" s="14"/>
      <c r="DG11" s="14"/>
      <c r="DH11" s="14"/>
      <c r="DI11" s="14"/>
      <c r="DJ11" s="14"/>
      <c r="DK11" s="14"/>
      <c r="DL11" s="14"/>
      <c r="DM11" s="14"/>
      <c r="DN11" s="14"/>
      <c r="DO11" s="14"/>
      <c r="DP11" s="14"/>
      <c r="DQ11" s="14"/>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4"/>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4"/>
      <c r="FP11" s="14"/>
      <c r="FQ11" s="14"/>
      <c r="FR11" s="14"/>
      <c r="FS11" s="14"/>
      <c r="FT11" s="14"/>
      <c r="FU11" s="14"/>
      <c r="FV11" s="14"/>
      <c r="FW11" s="14"/>
      <c r="FX11" s="14"/>
      <c r="FY11" s="14"/>
      <c r="FZ11" s="14"/>
      <c r="GA11" s="14"/>
      <c r="GB11" s="14"/>
      <c r="GC11" s="14"/>
      <c r="GD11" s="14"/>
      <c r="GE11" s="14"/>
      <c r="GF11" s="14"/>
      <c r="GG11" s="14"/>
      <c r="GH11" s="14"/>
      <c r="GI11" s="14"/>
      <c r="GJ11" s="14"/>
      <c r="GK11" s="14"/>
      <c r="GL11" s="14"/>
      <c r="GM11" s="14"/>
      <c r="GN11" s="14"/>
      <c r="GO11" s="14"/>
      <c r="GP11" s="14"/>
      <c r="GQ11" s="14"/>
      <c r="GR11" s="14"/>
      <c r="GS11" s="14"/>
      <c r="GT11" s="14"/>
      <c r="GU11" s="14"/>
      <c r="GV11" s="14"/>
      <c r="GW11" s="14"/>
      <c r="GX11" s="14"/>
      <c r="GY11" s="14"/>
      <c r="GZ11" s="14"/>
      <c r="HA11" s="14"/>
      <c r="HB11" s="14"/>
      <c r="HC11" s="14"/>
      <c r="HD11" s="14"/>
      <c r="HE11" s="14"/>
      <c r="HF11" s="14"/>
      <c r="HG11" s="14"/>
      <c r="HH11" s="14"/>
      <c r="HI11" s="14"/>
      <c r="HJ11" s="14"/>
      <c r="HK11" s="14"/>
      <c r="HL11" s="14"/>
      <c r="HM11" s="14"/>
      <c r="HN11" s="14"/>
      <c r="HO11" s="14"/>
      <c r="HP11" s="14"/>
      <c r="HQ11" s="14"/>
      <c r="HR11" s="14"/>
      <c r="HS11" s="14"/>
      <c r="HT11" s="14"/>
      <c r="HU11" s="14"/>
      <c r="HV11" s="14"/>
      <c r="HW11" s="14"/>
      <c r="HX11" s="14"/>
      <c r="HY11" s="14"/>
      <c r="HZ11" s="14"/>
      <c r="IA11" s="14"/>
      <c r="IB11" s="14"/>
      <c r="IC11" s="14"/>
      <c r="ID11" s="14"/>
      <c r="IE11" s="14"/>
      <c r="IF11" s="14"/>
      <c r="IG11" s="14"/>
      <c r="IH11" s="14"/>
      <c r="II11" s="14"/>
      <c r="IJ11" s="14"/>
      <c r="IK11" s="14"/>
      <c r="IL11" s="14"/>
      <c r="IM11" s="14"/>
      <c r="IN11" s="14"/>
      <c r="IO11" s="14"/>
      <c r="IP11" s="14"/>
      <c r="IQ11" s="14"/>
      <c r="IR11" s="14"/>
      <c r="IS11" s="14"/>
      <c r="IT11" s="14"/>
      <c r="IU11" s="14"/>
      <c r="IV11" s="14"/>
    </row>
    <row r="12" spans="1:256" s="13" customFormat="1" ht="13.5">
      <c r="B12" s="25"/>
      <c r="C12" s="25"/>
      <c r="D12" s="25"/>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c r="IE12" s="14"/>
      <c r="IF12" s="14"/>
      <c r="IG12" s="14"/>
      <c r="IH12" s="14"/>
      <c r="II12" s="14"/>
      <c r="IJ12" s="14"/>
      <c r="IK12" s="14"/>
      <c r="IL12" s="14"/>
      <c r="IM12" s="14"/>
      <c r="IN12" s="14"/>
      <c r="IO12" s="14"/>
      <c r="IP12" s="14"/>
      <c r="IQ12" s="14"/>
      <c r="IR12" s="14"/>
      <c r="IS12" s="14"/>
      <c r="IT12" s="14"/>
      <c r="IU12" s="14"/>
      <c r="IV12" s="14"/>
    </row>
    <row r="13" spans="1:256" s="13" customFormat="1" ht="15.75" customHeight="1">
      <c r="B13" s="633" t="s">
        <v>1876</v>
      </c>
      <c r="C13" s="633"/>
      <c r="D13" s="50">
        <f>_xlfn.SINGLE(sum_1)</f>
        <v>0</v>
      </c>
      <c r="F13" s="15"/>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c r="CQ13" s="14"/>
      <c r="CR13" s="14"/>
      <c r="CS13" s="14"/>
      <c r="CT13" s="14"/>
      <c r="CU13" s="14"/>
      <c r="CV13" s="14"/>
      <c r="CW13" s="14"/>
      <c r="CX13" s="14"/>
      <c r="CY13" s="14"/>
      <c r="CZ13" s="14"/>
      <c r="DA13" s="14"/>
      <c r="DB13" s="14"/>
      <c r="DC13" s="14"/>
      <c r="DD13" s="14"/>
      <c r="DE13" s="14"/>
      <c r="DF13" s="14"/>
      <c r="DG13" s="14"/>
      <c r="DH13" s="14"/>
      <c r="DI13" s="14"/>
      <c r="DJ13" s="14"/>
      <c r="DK13" s="14"/>
      <c r="DL13" s="14"/>
      <c r="DM13" s="14"/>
      <c r="DN13" s="14"/>
      <c r="DO13" s="14"/>
      <c r="DP13" s="14"/>
      <c r="DQ13" s="14"/>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4"/>
      <c r="EP13" s="14"/>
      <c r="EQ13" s="14"/>
      <c r="ER13" s="14"/>
      <c r="ES13" s="14"/>
      <c r="ET13" s="14"/>
      <c r="EU13" s="14"/>
      <c r="EV13" s="14"/>
      <c r="EW13" s="14"/>
      <c r="EX13" s="14"/>
      <c r="EY13" s="14"/>
      <c r="EZ13" s="14"/>
      <c r="FA13" s="14"/>
      <c r="FB13" s="14"/>
      <c r="FC13" s="14"/>
      <c r="FD13" s="14"/>
      <c r="FE13" s="14"/>
      <c r="FF13" s="14"/>
      <c r="FG13" s="14"/>
      <c r="FH13" s="14"/>
      <c r="FI13" s="14"/>
      <c r="FJ13" s="14"/>
      <c r="FK13" s="14"/>
      <c r="FL13" s="14"/>
      <c r="FM13" s="14"/>
      <c r="FN13" s="14"/>
      <c r="FO13" s="14"/>
      <c r="FP13" s="14"/>
      <c r="FQ13" s="14"/>
      <c r="FR13" s="14"/>
      <c r="FS13" s="14"/>
      <c r="FT13" s="14"/>
      <c r="FU13" s="14"/>
      <c r="FV13" s="14"/>
      <c r="FW13" s="14"/>
      <c r="FX13" s="14"/>
      <c r="FY13" s="14"/>
      <c r="FZ13" s="14"/>
      <c r="GA13" s="14"/>
      <c r="GB13" s="14"/>
      <c r="GC13" s="14"/>
      <c r="GD13" s="14"/>
      <c r="GE13" s="14"/>
      <c r="GF13" s="14"/>
      <c r="GG13" s="14"/>
      <c r="GH13" s="14"/>
      <c r="GI13" s="14"/>
      <c r="GJ13" s="14"/>
      <c r="GK13" s="14"/>
      <c r="GL13" s="14"/>
      <c r="GM13" s="14"/>
      <c r="GN13" s="14"/>
      <c r="GO13" s="14"/>
      <c r="GP13" s="14"/>
      <c r="GQ13" s="14"/>
      <c r="GR13" s="14"/>
      <c r="GS13" s="14"/>
      <c r="GT13" s="14"/>
      <c r="GU13" s="14"/>
      <c r="GV13" s="14"/>
      <c r="GW13" s="14"/>
      <c r="GX13" s="14"/>
      <c r="GY13" s="14"/>
      <c r="GZ13" s="14"/>
      <c r="HA13" s="14"/>
      <c r="HB13" s="14"/>
      <c r="HC13" s="14"/>
      <c r="HD13" s="14"/>
      <c r="HE13" s="14"/>
      <c r="HF13" s="14"/>
      <c r="HG13" s="14"/>
      <c r="HH13" s="14"/>
      <c r="HI13" s="14"/>
      <c r="HJ13" s="14"/>
      <c r="HK13" s="14"/>
      <c r="HL13" s="14"/>
      <c r="HM13" s="14"/>
      <c r="HN13" s="14"/>
      <c r="HO13" s="14"/>
      <c r="HP13" s="14"/>
      <c r="HQ13" s="14"/>
      <c r="HR13" s="14"/>
      <c r="HS13" s="14"/>
      <c r="HT13" s="14"/>
      <c r="HU13" s="14"/>
      <c r="HV13" s="14"/>
      <c r="HW13" s="14"/>
      <c r="HX13" s="14"/>
      <c r="HY13" s="14"/>
      <c r="HZ13" s="14"/>
      <c r="IA13" s="14"/>
      <c r="IB13" s="14"/>
      <c r="IC13" s="14"/>
      <c r="ID13" s="14"/>
      <c r="IE13" s="14"/>
      <c r="IF13" s="14"/>
      <c r="IG13" s="14"/>
      <c r="IH13" s="14"/>
      <c r="II13" s="14"/>
      <c r="IJ13" s="14"/>
      <c r="IK13" s="14"/>
      <c r="IL13" s="14"/>
      <c r="IM13" s="14"/>
      <c r="IN13" s="14"/>
      <c r="IO13" s="14"/>
      <c r="IP13" s="14"/>
      <c r="IQ13" s="14"/>
      <c r="IR13" s="14"/>
      <c r="IS13" s="14"/>
      <c r="IT13" s="14"/>
      <c r="IU13" s="14"/>
      <c r="IV13" s="14"/>
    </row>
    <row r="14" spans="1:256" s="13" customFormat="1" ht="15.75" customHeight="1">
      <c r="B14" s="54"/>
      <c r="C14" s="54"/>
      <c r="D14" s="55"/>
      <c r="F14" s="15"/>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c r="CQ14" s="14"/>
      <c r="CR14" s="14"/>
      <c r="CS14" s="14"/>
      <c r="CT14" s="14"/>
      <c r="CU14" s="14"/>
      <c r="CV14" s="14"/>
      <c r="CW14" s="14"/>
      <c r="CX14" s="14"/>
      <c r="CY14" s="14"/>
      <c r="CZ14" s="14"/>
      <c r="DA14" s="14"/>
      <c r="DB14" s="14"/>
      <c r="DC14" s="14"/>
      <c r="DD14" s="14"/>
      <c r="DE14" s="14"/>
      <c r="DF14" s="14"/>
      <c r="DG14" s="14"/>
      <c r="DH14" s="14"/>
      <c r="DI14" s="14"/>
      <c r="DJ14" s="14"/>
      <c r="DK14" s="14"/>
      <c r="DL14" s="14"/>
      <c r="DM14" s="14"/>
      <c r="DN14" s="14"/>
      <c r="DO14" s="14"/>
      <c r="DP14" s="14"/>
      <c r="DQ14" s="14"/>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4"/>
      <c r="EP14" s="14"/>
      <c r="EQ14" s="14"/>
      <c r="ER14" s="14"/>
      <c r="ES14" s="14"/>
      <c r="ET14" s="14"/>
      <c r="EU14" s="14"/>
      <c r="EV14" s="14"/>
      <c r="EW14" s="14"/>
      <c r="EX14" s="14"/>
      <c r="EY14" s="14"/>
      <c r="EZ14" s="14"/>
      <c r="FA14" s="14"/>
      <c r="FB14" s="14"/>
      <c r="FC14" s="14"/>
      <c r="FD14" s="14"/>
      <c r="FE14" s="14"/>
      <c r="FF14" s="14"/>
      <c r="FG14" s="14"/>
      <c r="FH14" s="14"/>
      <c r="FI14" s="14"/>
      <c r="FJ14" s="14"/>
      <c r="FK14" s="14"/>
      <c r="FL14" s="14"/>
      <c r="FM14" s="14"/>
      <c r="FN14" s="14"/>
      <c r="FO14" s="14"/>
      <c r="FP14" s="14"/>
      <c r="FQ14" s="14"/>
      <c r="FR14" s="14"/>
      <c r="FS14" s="14"/>
      <c r="FT14" s="14"/>
      <c r="FU14" s="14"/>
      <c r="FV14" s="14"/>
      <c r="FW14" s="14"/>
      <c r="FX14" s="14"/>
      <c r="FY14" s="14"/>
      <c r="FZ14" s="14"/>
      <c r="GA14" s="14"/>
      <c r="GB14" s="14"/>
      <c r="GC14" s="14"/>
      <c r="GD14" s="14"/>
      <c r="GE14" s="14"/>
      <c r="GF14" s="14"/>
      <c r="GG14" s="14"/>
      <c r="GH14" s="14"/>
      <c r="GI14" s="14"/>
      <c r="GJ14" s="14"/>
      <c r="GK14" s="14"/>
      <c r="GL14" s="14"/>
      <c r="GM14" s="14"/>
      <c r="GN14" s="14"/>
      <c r="GO14" s="14"/>
      <c r="GP14" s="14"/>
      <c r="GQ14" s="14"/>
      <c r="GR14" s="14"/>
      <c r="GS14" s="14"/>
      <c r="GT14" s="14"/>
      <c r="GU14" s="14"/>
      <c r="GV14" s="14"/>
      <c r="GW14" s="14"/>
      <c r="GX14" s="14"/>
      <c r="GY14" s="14"/>
      <c r="GZ14" s="14"/>
      <c r="HA14" s="14"/>
      <c r="HB14" s="14"/>
      <c r="HC14" s="14"/>
      <c r="HD14" s="14"/>
      <c r="HE14" s="14"/>
      <c r="HF14" s="14"/>
      <c r="HG14" s="14"/>
      <c r="HH14" s="14"/>
      <c r="HI14" s="14"/>
      <c r="HJ14" s="14"/>
      <c r="HK14" s="14"/>
      <c r="HL14" s="14"/>
      <c r="HM14" s="14"/>
      <c r="HN14" s="14"/>
      <c r="HO14" s="14"/>
      <c r="HP14" s="14"/>
      <c r="HQ14" s="14"/>
      <c r="HR14" s="14"/>
      <c r="HS14" s="14"/>
      <c r="HT14" s="14"/>
      <c r="HU14" s="14"/>
      <c r="HV14" s="14"/>
      <c r="HW14" s="14"/>
      <c r="HX14" s="14"/>
      <c r="HY14" s="14"/>
      <c r="HZ14" s="14"/>
      <c r="IA14" s="14"/>
      <c r="IB14" s="14"/>
      <c r="IC14" s="14"/>
      <c r="ID14" s="14"/>
      <c r="IE14" s="14"/>
      <c r="IF14" s="14"/>
      <c r="IG14" s="14"/>
      <c r="IH14" s="14"/>
      <c r="II14" s="14"/>
      <c r="IJ14" s="14"/>
      <c r="IK14" s="14"/>
      <c r="IL14" s="14"/>
      <c r="IM14" s="14"/>
      <c r="IN14" s="14"/>
      <c r="IO14" s="14"/>
      <c r="IP14" s="14"/>
      <c r="IQ14" s="14"/>
      <c r="IR14" s="14"/>
      <c r="IS14" s="14"/>
      <c r="IT14" s="14"/>
      <c r="IU14" s="14"/>
      <c r="IV14" s="14"/>
    </row>
    <row r="15" spans="1:256" s="13" customFormat="1" ht="15.75" customHeight="1">
      <c r="B15" s="633" t="s">
        <v>1877</v>
      </c>
      <c r="C15" s="633"/>
      <c r="D15" s="50">
        <f>_xlfn.SINGLE(sum_2)</f>
        <v>0</v>
      </c>
      <c r="F15" s="15"/>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c r="BZ15" s="14"/>
      <c r="CA15" s="14"/>
      <c r="CB15" s="14"/>
      <c r="CC15" s="14"/>
      <c r="CD15" s="14"/>
      <c r="CE15" s="14"/>
      <c r="CF15" s="14"/>
      <c r="CG15" s="14"/>
      <c r="CH15" s="14"/>
      <c r="CI15" s="14"/>
      <c r="CJ15" s="14"/>
      <c r="CK15" s="14"/>
      <c r="CL15" s="14"/>
      <c r="CM15" s="14"/>
      <c r="CN15" s="14"/>
      <c r="CO15" s="14"/>
      <c r="CP15" s="14"/>
      <c r="CQ15" s="14"/>
      <c r="CR15" s="14"/>
      <c r="CS15" s="14"/>
      <c r="CT15" s="14"/>
      <c r="CU15" s="14"/>
      <c r="CV15" s="14"/>
      <c r="CW15" s="14"/>
      <c r="CX15" s="14"/>
      <c r="CY15" s="14"/>
      <c r="CZ15" s="14"/>
      <c r="DA15" s="14"/>
      <c r="DB15" s="14"/>
      <c r="DC15" s="14"/>
      <c r="DD15" s="14"/>
      <c r="DE15" s="14"/>
      <c r="DF15" s="14"/>
      <c r="DG15" s="14"/>
      <c r="DH15" s="14"/>
      <c r="DI15" s="14"/>
      <c r="DJ15" s="14"/>
      <c r="DK15" s="14"/>
      <c r="DL15" s="14"/>
      <c r="DM15" s="14"/>
      <c r="DN15" s="14"/>
      <c r="DO15" s="14"/>
      <c r="DP15" s="14"/>
      <c r="DQ15" s="14"/>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4"/>
      <c r="EP15" s="14"/>
      <c r="EQ15" s="14"/>
      <c r="ER15" s="14"/>
      <c r="ES15" s="14"/>
      <c r="ET15" s="14"/>
      <c r="EU15" s="14"/>
      <c r="EV15" s="14"/>
      <c r="EW15" s="14"/>
      <c r="EX15" s="14"/>
      <c r="EY15" s="14"/>
      <c r="EZ15" s="14"/>
      <c r="FA15" s="14"/>
      <c r="FB15" s="14"/>
      <c r="FC15" s="14"/>
      <c r="FD15" s="14"/>
      <c r="FE15" s="14"/>
      <c r="FF15" s="14"/>
      <c r="FG15" s="14"/>
      <c r="FH15" s="14"/>
      <c r="FI15" s="14"/>
      <c r="FJ15" s="14"/>
      <c r="FK15" s="14"/>
      <c r="FL15" s="14"/>
      <c r="FM15" s="14"/>
      <c r="FN15" s="14"/>
      <c r="FO15" s="14"/>
      <c r="FP15" s="14"/>
      <c r="FQ15" s="14"/>
      <c r="FR15" s="14"/>
      <c r="FS15" s="14"/>
      <c r="FT15" s="14"/>
      <c r="FU15" s="14"/>
      <c r="FV15" s="14"/>
      <c r="FW15" s="14"/>
      <c r="FX15" s="14"/>
      <c r="FY15" s="14"/>
      <c r="FZ15" s="14"/>
      <c r="GA15" s="14"/>
      <c r="GB15" s="14"/>
      <c r="GC15" s="14"/>
      <c r="GD15" s="14"/>
      <c r="GE15" s="14"/>
      <c r="GF15" s="14"/>
      <c r="GG15" s="14"/>
      <c r="GH15" s="14"/>
      <c r="GI15" s="14"/>
      <c r="GJ15" s="14"/>
      <c r="GK15" s="14"/>
      <c r="GL15" s="14"/>
      <c r="GM15" s="14"/>
      <c r="GN15" s="14"/>
      <c r="GO15" s="14"/>
      <c r="GP15" s="14"/>
      <c r="GQ15" s="14"/>
      <c r="GR15" s="14"/>
      <c r="GS15" s="14"/>
      <c r="GT15" s="14"/>
      <c r="GU15" s="14"/>
      <c r="GV15" s="14"/>
      <c r="GW15" s="14"/>
      <c r="GX15" s="14"/>
      <c r="GY15" s="14"/>
      <c r="GZ15" s="14"/>
      <c r="HA15" s="14"/>
      <c r="HB15" s="14"/>
      <c r="HC15" s="14"/>
      <c r="HD15" s="14"/>
      <c r="HE15" s="14"/>
      <c r="HF15" s="14"/>
      <c r="HG15" s="14"/>
      <c r="HH15" s="14"/>
      <c r="HI15" s="14"/>
      <c r="HJ15" s="14"/>
      <c r="HK15" s="14"/>
      <c r="HL15" s="14"/>
      <c r="HM15" s="14"/>
      <c r="HN15" s="14"/>
      <c r="HO15" s="14"/>
      <c r="HP15" s="14"/>
      <c r="HQ15" s="14"/>
      <c r="HR15" s="14"/>
      <c r="HS15" s="14"/>
      <c r="HT15" s="14"/>
      <c r="HU15" s="14"/>
      <c r="HV15" s="14"/>
      <c r="HW15" s="14"/>
      <c r="HX15" s="14"/>
      <c r="HY15" s="14"/>
      <c r="HZ15" s="14"/>
      <c r="IA15" s="14"/>
      <c r="IB15" s="14"/>
      <c r="IC15" s="14"/>
      <c r="ID15" s="14"/>
      <c r="IE15" s="14"/>
      <c r="IF15" s="14"/>
      <c r="IG15" s="14"/>
      <c r="IH15" s="14"/>
      <c r="II15" s="14"/>
      <c r="IJ15" s="14"/>
      <c r="IK15" s="14"/>
      <c r="IL15" s="14"/>
      <c r="IM15" s="14"/>
      <c r="IN15" s="14"/>
      <c r="IO15" s="14"/>
      <c r="IP15" s="14"/>
      <c r="IQ15" s="14"/>
      <c r="IR15" s="14"/>
      <c r="IS15" s="14"/>
      <c r="IT15" s="14"/>
      <c r="IU15" s="14"/>
      <c r="IV15" s="14"/>
    </row>
    <row r="16" spans="1:256" s="13" customFormat="1" ht="13.15">
      <c r="B16" s="26"/>
      <c r="C16" s="26"/>
      <c r="D16" s="27"/>
      <c r="F16" s="15"/>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4"/>
      <c r="BR16" s="14"/>
      <c r="BS16" s="14"/>
      <c r="BT16" s="14"/>
      <c r="BU16" s="14"/>
      <c r="BV16" s="14"/>
      <c r="BW16" s="14"/>
      <c r="BX16" s="14"/>
      <c r="BY16" s="14"/>
      <c r="BZ16" s="14"/>
      <c r="CA16" s="14"/>
      <c r="CB16" s="14"/>
      <c r="CC16" s="14"/>
      <c r="CD16" s="14"/>
      <c r="CE16" s="14"/>
      <c r="CF16" s="14"/>
      <c r="CG16" s="14"/>
      <c r="CH16" s="14"/>
      <c r="CI16" s="14"/>
      <c r="CJ16" s="14"/>
      <c r="CK16" s="14"/>
      <c r="CL16" s="14"/>
      <c r="CM16" s="14"/>
      <c r="CN16" s="14"/>
      <c r="CO16" s="14"/>
      <c r="CP16" s="14"/>
      <c r="CQ16" s="14"/>
      <c r="CR16" s="14"/>
      <c r="CS16" s="14"/>
      <c r="CT16" s="14"/>
      <c r="CU16" s="14"/>
      <c r="CV16" s="14"/>
      <c r="CW16" s="14"/>
      <c r="CX16" s="14"/>
      <c r="CY16" s="14"/>
      <c r="CZ16" s="14"/>
      <c r="DA16" s="14"/>
      <c r="DB16" s="14"/>
      <c r="DC16" s="14"/>
      <c r="DD16" s="14"/>
      <c r="DE16" s="14"/>
      <c r="DF16" s="14"/>
      <c r="DG16" s="14"/>
      <c r="DH16" s="14"/>
      <c r="DI16" s="14"/>
      <c r="DJ16" s="14"/>
      <c r="DK16" s="14"/>
      <c r="DL16" s="14"/>
      <c r="DM16" s="14"/>
      <c r="DN16" s="14"/>
      <c r="DO16" s="14"/>
      <c r="DP16" s="14"/>
      <c r="DQ16" s="14"/>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4"/>
      <c r="EP16" s="14"/>
      <c r="EQ16" s="14"/>
      <c r="ER16" s="14"/>
      <c r="ES16" s="14"/>
      <c r="ET16" s="14"/>
      <c r="EU16" s="14"/>
      <c r="EV16" s="14"/>
      <c r="EW16" s="14"/>
      <c r="EX16" s="14"/>
      <c r="EY16" s="14"/>
      <c r="EZ16" s="14"/>
      <c r="FA16" s="14"/>
      <c r="FB16" s="14"/>
      <c r="FC16" s="14"/>
      <c r="FD16" s="14"/>
      <c r="FE16" s="14"/>
      <c r="FF16" s="14"/>
      <c r="FG16" s="14"/>
      <c r="FH16" s="14"/>
      <c r="FI16" s="14"/>
      <c r="FJ16" s="14"/>
      <c r="FK16" s="14"/>
      <c r="FL16" s="14"/>
      <c r="FM16" s="14"/>
      <c r="FN16" s="14"/>
      <c r="FO16" s="14"/>
      <c r="FP16" s="14"/>
      <c r="FQ16" s="14"/>
      <c r="FR16" s="14"/>
      <c r="FS16" s="14"/>
      <c r="FT16" s="14"/>
      <c r="FU16" s="14"/>
      <c r="FV16" s="14"/>
      <c r="FW16" s="14"/>
      <c r="FX16" s="14"/>
      <c r="FY16" s="14"/>
      <c r="FZ16" s="14"/>
      <c r="GA16" s="14"/>
      <c r="GB16" s="14"/>
      <c r="GC16" s="14"/>
      <c r="GD16" s="14"/>
      <c r="GE16" s="14"/>
      <c r="GF16" s="14"/>
      <c r="GG16" s="14"/>
      <c r="GH16" s="14"/>
      <c r="GI16" s="14"/>
      <c r="GJ16" s="14"/>
      <c r="GK16" s="14"/>
      <c r="GL16" s="14"/>
      <c r="GM16" s="14"/>
      <c r="GN16" s="14"/>
      <c r="GO16" s="14"/>
      <c r="GP16" s="14"/>
      <c r="GQ16" s="14"/>
      <c r="GR16" s="14"/>
      <c r="GS16" s="14"/>
      <c r="GT16" s="14"/>
      <c r="GU16" s="14"/>
      <c r="GV16" s="14"/>
      <c r="GW16" s="14"/>
      <c r="GX16" s="14"/>
      <c r="GY16" s="14"/>
      <c r="GZ16" s="14"/>
      <c r="HA16" s="14"/>
      <c r="HB16" s="14"/>
      <c r="HC16" s="14"/>
      <c r="HD16" s="14"/>
      <c r="HE16" s="14"/>
      <c r="HF16" s="14"/>
      <c r="HG16" s="14"/>
      <c r="HH16" s="14"/>
      <c r="HI16" s="14"/>
      <c r="HJ16" s="14"/>
      <c r="HK16" s="14"/>
      <c r="HL16" s="14"/>
      <c r="HM16" s="14"/>
      <c r="HN16" s="14"/>
      <c r="HO16" s="14"/>
      <c r="HP16" s="14"/>
      <c r="HQ16" s="14"/>
      <c r="HR16" s="14"/>
      <c r="HS16" s="14"/>
      <c r="HT16" s="14"/>
      <c r="HU16" s="14"/>
      <c r="HV16" s="14"/>
      <c r="HW16" s="14"/>
      <c r="HX16" s="14"/>
      <c r="HY16" s="14"/>
      <c r="HZ16" s="14"/>
      <c r="IA16" s="14"/>
      <c r="IB16" s="14"/>
      <c r="IC16" s="14"/>
      <c r="ID16" s="14"/>
      <c r="IE16" s="14"/>
      <c r="IF16" s="14"/>
      <c r="IG16" s="14"/>
      <c r="IH16" s="14"/>
      <c r="II16" s="14"/>
      <c r="IJ16" s="14"/>
      <c r="IK16" s="14"/>
      <c r="IL16" s="14"/>
      <c r="IM16" s="14"/>
      <c r="IN16" s="14"/>
      <c r="IO16" s="14"/>
      <c r="IP16" s="14"/>
      <c r="IQ16" s="14"/>
      <c r="IR16" s="14"/>
      <c r="IS16" s="14"/>
      <c r="IT16" s="14"/>
      <c r="IU16" s="14"/>
      <c r="IV16" s="14"/>
    </row>
    <row r="17" spans="2:257" s="13" customFormat="1" ht="13.15">
      <c r="B17" s="634" t="s">
        <v>203</v>
      </c>
      <c r="C17" s="634"/>
      <c r="D17" s="50">
        <f>_xlfn.SINGLE(sum_3)</f>
        <v>0</v>
      </c>
      <c r="F17" s="15"/>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c r="BV17" s="14"/>
      <c r="BW17" s="14"/>
      <c r="BX17" s="14"/>
      <c r="BY17" s="14"/>
      <c r="BZ17" s="14"/>
      <c r="CA17" s="14"/>
      <c r="CB17" s="14"/>
      <c r="CC17" s="14"/>
      <c r="CD17" s="14"/>
      <c r="CE17" s="14"/>
      <c r="CF17" s="14"/>
      <c r="CG17" s="14"/>
      <c r="CH17" s="14"/>
      <c r="CI17" s="14"/>
      <c r="CJ17" s="14"/>
      <c r="CK17" s="14"/>
      <c r="CL17" s="14"/>
      <c r="CM17" s="14"/>
      <c r="CN17" s="14"/>
      <c r="CO17" s="14"/>
      <c r="CP17" s="14"/>
      <c r="CQ17" s="14"/>
      <c r="CR17" s="14"/>
      <c r="CS17" s="14"/>
      <c r="CT17" s="14"/>
      <c r="CU17" s="14"/>
      <c r="CV17" s="14"/>
      <c r="CW17" s="14"/>
      <c r="CX17" s="14"/>
      <c r="CY17" s="14"/>
      <c r="CZ17" s="14"/>
      <c r="DA17" s="14"/>
      <c r="DB17" s="14"/>
      <c r="DC17" s="14"/>
      <c r="DD17" s="14"/>
      <c r="DE17" s="14"/>
      <c r="DF17" s="14"/>
      <c r="DG17" s="14"/>
      <c r="DH17" s="14"/>
      <c r="DI17" s="14"/>
      <c r="DJ17" s="14"/>
      <c r="DK17" s="14"/>
      <c r="DL17" s="14"/>
      <c r="DM17" s="14"/>
      <c r="DN17" s="14"/>
      <c r="DO17" s="14"/>
      <c r="DP17" s="14"/>
      <c r="DQ17" s="14"/>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4"/>
      <c r="EP17" s="14"/>
      <c r="EQ17" s="14"/>
      <c r="ER17" s="14"/>
      <c r="ES17" s="14"/>
      <c r="ET17" s="14"/>
      <c r="EU17" s="14"/>
      <c r="EV17" s="14"/>
      <c r="EW17" s="14"/>
      <c r="EX17" s="14"/>
      <c r="EY17" s="14"/>
      <c r="EZ17" s="14"/>
      <c r="FA17" s="14"/>
      <c r="FB17" s="14"/>
      <c r="FC17" s="14"/>
      <c r="FD17" s="14"/>
      <c r="FE17" s="14"/>
      <c r="FF17" s="14"/>
      <c r="FG17" s="14"/>
      <c r="FH17" s="14"/>
      <c r="FI17" s="14"/>
      <c r="FJ17" s="14"/>
      <c r="FK17" s="14"/>
      <c r="FL17" s="14"/>
      <c r="FM17" s="14"/>
      <c r="FN17" s="14"/>
      <c r="FO17" s="14"/>
      <c r="FP17" s="14"/>
      <c r="FQ17" s="14"/>
      <c r="FR17" s="14"/>
      <c r="FS17" s="14"/>
      <c r="FT17" s="14"/>
      <c r="FU17" s="14"/>
      <c r="FV17" s="14"/>
      <c r="FW17" s="14"/>
      <c r="FX17" s="14"/>
      <c r="FY17" s="14"/>
      <c r="FZ17" s="14"/>
      <c r="GA17" s="14"/>
      <c r="GB17" s="14"/>
      <c r="GC17" s="14"/>
      <c r="GD17" s="14"/>
      <c r="GE17" s="14"/>
      <c r="GF17" s="14"/>
      <c r="GG17" s="14"/>
      <c r="GH17" s="14"/>
      <c r="GI17" s="14"/>
      <c r="GJ17" s="14"/>
      <c r="GK17" s="14"/>
      <c r="GL17" s="14"/>
      <c r="GM17" s="14"/>
      <c r="GN17" s="14"/>
      <c r="GO17" s="14"/>
      <c r="GP17" s="14"/>
      <c r="GQ17" s="14"/>
      <c r="GR17" s="14"/>
      <c r="GS17" s="14"/>
      <c r="GT17" s="14"/>
      <c r="GU17" s="14"/>
      <c r="GV17" s="14"/>
      <c r="GW17" s="14"/>
      <c r="GX17" s="14"/>
      <c r="GY17" s="14"/>
      <c r="GZ17" s="14"/>
      <c r="HA17" s="14"/>
      <c r="HB17" s="14"/>
      <c r="HC17" s="14"/>
      <c r="HD17" s="14"/>
      <c r="HE17" s="14"/>
      <c r="HF17" s="14"/>
      <c r="HG17" s="14"/>
      <c r="HH17" s="14"/>
      <c r="HI17" s="14"/>
      <c r="HJ17" s="14"/>
      <c r="HK17" s="14"/>
      <c r="HL17" s="14"/>
      <c r="HM17" s="14"/>
      <c r="HN17" s="14"/>
      <c r="HO17" s="14"/>
      <c r="HP17" s="14"/>
      <c r="HQ17" s="14"/>
      <c r="HR17" s="14"/>
      <c r="HS17" s="14"/>
      <c r="HT17" s="14"/>
      <c r="HU17" s="14"/>
      <c r="HV17" s="14"/>
      <c r="HW17" s="14"/>
      <c r="HX17" s="14"/>
      <c r="HY17" s="14"/>
      <c r="HZ17" s="14"/>
      <c r="IA17" s="14"/>
      <c r="IB17" s="14"/>
      <c r="IC17" s="14"/>
      <c r="ID17" s="14"/>
      <c r="IE17" s="14"/>
      <c r="IF17" s="14"/>
      <c r="IG17" s="14"/>
      <c r="IH17" s="14"/>
      <c r="II17" s="14"/>
      <c r="IJ17" s="14"/>
      <c r="IK17" s="14"/>
      <c r="IL17" s="14"/>
      <c r="IM17" s="14"/>
      <c r="IN17" s="14"/>
      <c r="IO17" s="14"/>
      <c r="IP17" s="14"/>
      <c r="IQ17" s="14"/>
      <c r="IR17" s="14"/>
      <c r="IS17" s="14"/>
      <c r="IT17" s="14"/>
      <c r="IU17" s="14"/>
      <c r="IV17" s="14"/>
    </row>
    <row r="18" spans="2:257" s="13" customFormat="1" ht="13.15">
      <c r="B18" s="26"/>
      <c r="C18" s="26"/>
      <c r="D18" s="46"/>
      <c r="F18" s="15"/>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c r="BZ18" s="14"/>
      <c r="CA18" s="14"/>
      <c r="CB18" s="14"/>
      <c r="CC18" s="14"/>
      <c r="CD18" s="14"/>
      <c r="CE18" s="14"/>
      <c r="CF18" s="14"/>
      <c r="CG18" s="14"/>
      <c r="CH18" s="14"/>
      <c r="CI18" s="14"/>
      <c r="CJ18" s="14"/>
      <c r="CK18" s="14"/>
      <c r="CL18" s="14"/>
      <c r="CM18" s="14"/>
      <c r="CN18" s="14"/>
      <c r="CO18" s="14"/>
      <c r="CP18" s="14"/>
      <c r="CQ18" s="14"/>
      <c r="CR18" s="14"/>
      <c r="CS18" s="14"/>
      <c r="CT18" s="14"/>
      <c r="CU18" s="14"/>
      <c r="CV18" s="14"/>
      <c r="CW18" s="14"/>
      <c r="CX18" s="14"/>
      <c r="CY18" s="14"/>
      <c r="CZ18" s="14"/>
      <c r="DA18" s="14"/>
      <c r="DB18" s="14"/>
      <c r="DC18" s="14"/>
      <c r="DD18" s="14"/>
      <c r="DE18" s="14"/>
      <c r="DF18" s="14"/>
      <c r="DG18" s="14"/>
      <c r="DH18" s="14"/>
      <c r="DI18" s="14"/>
      <c r="DJ18" s="14"/>
      <c r="DK18" s="14"/>
      <c r="DL18" s="14"/>
      <c r="DM18" s="14"/>
      <c r="DN18" s="14"/>
      <c r="DO18" s="14"/>
      <c r="DP18" s="14"/>
      <c r="DQ18" s="14"/>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4"/>
      <c r="EP18" s="14"/>
      <c r="EQ18" s="14"/>
      <c r="ER18" s="14"/>
      <c r="ES18" s="14"/>
      <c r="ET18" s="14"/>
      <c r="EU18" s="14"/>
      <c r="EV18" s="14"/>
      <c r="EW18" s="14"/>
      <c r="EX18" s="14"/>
      <c r="EY18" s="14"/>
      <c r="EZ18" s="14"/>
      <c r="FA18" s="14"/>
      <c r="FB18" s="14"/>
      <c r="FC18" s="14"/>
      <c r="FD18" s="14"/>
      <c r="FE18" s="14"/>
      <c r="FF18" s="14"/>
      <c r="FG18" s="14"/>
      <c r="FH18" s="14"/>
      <c r="FI18" s="14"/>
      <c r="FJ18" s="14"/>
      <c r="FK18" s="14"/>
      <c r="FL18" s="14"/>
      <c r="FM18" s="14"/>
      <c r="FN18" s="14"/>
      <c r="FO18" s="14"/>
      <c r="FP18" s="14"/>
      <c r="FQ18" s="14"/>
      <c r="FR18" s="14"/>
      <c r="FS18" s="14"/>
      <c r="FT18" s="14"/>
      <c r="FU18" s="14"/>
      <c r="FV18" s="14"/>
      <c r="FW18" s="14"/>
      <c r="FX18" s="14"/>
      <c r="FY18" s="14"/>
      <c r="FZ18" s="14"/>
      <c r="GA18" s="14"/>
      <c r="GB18" s="14"/>
      <c r="GC18" s="14"/>
      <c r="GD18" s="14"/>
      <c r="GE18" s="14"/>
      <c r="GF18" s="14"/>
      <c r="GG18" s="14"/>
      <c r="GH18" s="14"/>
      <c r="GI18" s="14"/>
      <c r="GJ18" s="14"/>
      <c r="GK18" s="14"/>
      <c r="GL18" s="14"/>
      <c r="GM18" s="14"/>
      <c r="GN18" s="14"/>
      <c r="GO18" s="14"/>
      <c r="GP18" s="14"/>
      <c r="GQ18" s="14"/>
      <c r="GR18" s="14"/>
      <c r="GS18" s="14"/>
      <c r="GT18" s="14"/>
      <c r="GU18" s="14"/>
      <c r="GV18" s="14"/>
      <c r="GW18" s="14"/>
      <c r="GX18" s="14"/>
      <c r="GY18" s="14"/>
      <c r="GZ18" s="14"/>
      <c r="HA18" s="14"/>
      <c r="HB18" s="14"/>
      <c r="HC18" s="14"/>
      <c r="HD18" s="14"/>
      <c r="HE18" s="14"/>
      <c r="HF18" s="14"/>
      <c r="HG18" s="14"/>
      <c r="HH18" s="14"/>
      <c r="HI18" s="14"/>
      <c r="HJ18" s="14"/>
      <c r="HK18" s="14"/>
      <c r="HL18" s="14"/>
      <c r="HM18" s="14"/>
      <c r="HN18" s="14"/>
      <c r="HO18" s="14"/>
      <c r="HP18" s="14"/>
      <c r="HQ18" s="14"/>
      <c r="HR18" s="14"/>
      <c r="HS18" s="14"/>
      <c r="HT18" s="14"/>
      <c r="HU18" s="14"/>
      <c r="HV18" s="14"/>
      <c r="HW18" s="14"/>
      <c r="HX18" s="14"/>
      <c r="HY18" s="14"/>
      <c r="HZ18" s="14"/>
      <c r="IA18" s="14"/>
      <c r="IB18" s="14"/>
      <c r="IC18" s="14"/>
      <c r="ID18" s="14"/>
      <c r="IE18" s="14"/>
      <c r="IF18" s="14"/>
      <c r="IG18" s="14"/>
      <c r="IH18" s="14"/>
      <c r="II18" s="14"/>
      <c r="IJ18" s="14"/>
      <c r="IK18" s="14"/>
      <c r="IL18" s="14"/>
      <c r="IM18" s="14"/>
      <c r="IN18" s="14"/>
      <c r="IO18" s="14"/>
      <c r="IP18" s="14"/>
      <c r="IQ18" s="14"/>
      <c r="IR18" s="14"/>
      <c r="IS18" s="14"/>
      <c r="IT18" s="14"/>
      <c r="IU18" s="14"/>
      <c r="IV18" s="14"/>
    </row>
    <row r="19" spans="2:257" s="13" customFormat="1" ht="15.6" customHeight="1">
      <c r="B19" s="630" t="s">
        <v>1972</v>
      </c>
      <c r="C19" s="630"/>
      <c r="D19" s="50" cm="1">
        <f t="array" ref="D19">sum_4</f>
        <v>0</v>
      </c>
      <c r="F19" s="15"/>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14"/>
      <c r="BR19" s="14"/>
      <c r="BS19" s="14"/>
      <c r="BT19" s="14"/>
      <c r="BU19" s="14"/>
      <c r="BV19" s="14"/>
      <c r="BW19" s="14"/>
      <c r="BX19" s="14"/>
      <c r="BY19" s="14"/>
      <c r="BZ19" s="14"/>
      <c r="CA19" s="14"/>
      <c r="CB19" s="14"/>
      <c r="CC19" s="14"/>
      <c r="CD19" s="14"/>
      <c r="CE19" s="14"/>
      <c r="CF19" s="14"/>
      <c r="CG19" s="14"/>
      <c r="CH19" s="14"/>
      <c r="CI19" s="14"/>
      <c r="CJ19" s="14"/>
      <c r="CK19" s="14"/>
      <c r="CL19" s="14"/>
      <c r="CM19" s="14"/>
      <c r="CN19" s="14"/>
      <c r="CO19" s="14"/>
      <c r="CP19" s="14"/>
      <c r="CQ19" s="14"/>
      <c r="CR19" s="14"/>
      <c r="CS19" s="14"/>
      <c r="CT19" s="14"/>
      <c r="CU19" s="14"/>
      <c r="CV19" s="14"/>
      <c r="CW19" s="14"/>
      <c r="CX19" s="14"/>
      <c r="CY19" s="14"/>
      <c r="CZ19" s="14"/>
      <c r="DA19" s="14"/>
      <c r="DB19" s="14"/>
      <c r="DC19" s="14"/>
      <c r="DD19" s="14"/>
      <c r="DE19" s="14"/>
      <c r="DF19" s="14"/>
      <c r="DG19" s="14"/>
      <c r="DH19" s="14"/>
      <c r="DI19" s="14"/>
      <c r="DJ19" s="14"/>
      <c r="DK19" s="14"/>
      <c r="DL19" s="14"/>
      <c r="DM19" s="14"/>
      <c r="DN19" s="14"/>
      <c r="DO19" s="14"/>
      <c r="DP19" s="14"/>
      <c r="DQ19" s="14"/>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4"/>
      <c r="EP19" s="14"/>
      <c r="EQ19" s="14"/>
      <c r="ER19" s="14"/>
      <c r="ES19" s="14"/>
      <c r="ET19" s="14"/>
      <c r="EU19" s="14"/>
      <c r="EV19" s="14"/>
      <c r="EW19" s="14"/>
      <c r="EX19" s="14"/>
      <c r="EY19" s="14"/>
      <c r="EZ19" s="14"/>
      <c r="FA19" s="14"/>
      <c r="FB19" s="14"/>
      <c r="FC19" s="14"/>
      <c r="FD19" s="14"/>
      <c r="FE19" s="14"/>
      <c r="FF19" s="14"/>
      <c r="FG19" s="14"/>
      <c r="FH19" s="14"/>
      <c r="FI19" s="14"/>
      <c r="FJ19" s="14"/>
      <c r="FK19" s="14"/>
      <c r="FL19" s="14"/>
      <c r="FM19" s="14"/>
      <c r="FN19" s="14"/>
      <c r="FO19" s="14"/>
      <c r="FP19" s="14"/>
      <c r="FQ19" s="14"/>
      <c r="FR19" s="14"/>
      <c r="FS19" s="14"/>
      <c r="FT19" s="14"/>
      <c r="FU19" s="14"/>
      <c r="FV19" s="14"/>
      <c r="FW19" s="14"/>
      <c r="FX19" s="14"/>
      <c r="FY19" s="14"/>
      <c r="FZ19" s="14"/>
      <c r="GA19" s="14"/>
      <c r="GB19" s="14"/>
      <c r="GC19" s="14"/>
      <c r="GD19" s="14"/>
      <c r="GE19" s="14"/>
      <c r="GF19" s="14"/>
      <c r="GG19" s="14"/>
      <c r="GH19" s="14"/>
      <c r="GI19" s="14"/>
      <c r="GJ19" s="14"/>
      <c r="GK19" s="14"/>
      <c r="GL19" s="14"/>
      <c r="GM19" s="14"/>
      <c r="GN19" s="14"/>
      <c r="GO19" s="14"/>
      <c r="GP19" s="14"/>
      <c r="GQ19" s="14"/>
      <c r="GR19" s="14"/>
      <c r="GS19" s="14"/>
      <c r="GT19" s="14"/>
      <c r="GU19" s="14"/>
      <c r="GV19" s="14"/>
      <c r="GW19" s="14"/>
      <c r="GX19" s="14"/>
      <c r="GY19" s="14"/>
      <c r="GZ19" s="14"/>
      <c r="HA19" s="14"/>
      <c r="HB19" s="14"/>
      <c r="HC19" s="14"/>
      <c r="HD19" s="14"/>
      <c r="HE19" s="14"/>
      <c r="HF19" s="14"/>
      <c r="HG19" s="14"/>
      <c r="HH19" s="14"/>
      <c r="HI19" s="14"/>
      <c r="HJ19" s="14"/>
      <c r="HK19" s="14"/>
      <c r="HL19" s="14"/>
      <c r="HM19" s="14"/>
      <c r="HN19" s="14"/>
      <c r="HO19" s="14"/>
      <c r="HP19" s="14"/>
      <c r="HQ19" s="14"/>
      <c r="HR19" s="14"/>
      <c r="HS19" s="14"/>
      <c r="HT19" s="14"/>
      <c r="HU19" s="14"/>
      <c r="HV19" s="14"/>
      <c r="HW19" s="14"/>
      <c r="HX19" s="14"/>
      <c r="HY19" s="14"/>
      <c r="HZ19" s="14"/>
      <c r="IA19" s="14"/>
      <c r="IB19" s="14"/>
      <c r="IC19" s="14"/>
      <c r="ID19" s="14"/>
      <c r="IE19" s="14"/>
      <c r="IF19" s="14"/>
      <c r="IG19" s="14"/>
      <c r="IH19" s="14"/>
      <c r="II19" s="14"/>
      <c r="IJ19" s="14"/>
      <c r="IK19" s="14"/>
      <c r="IL19" s="14"/>
      <c r="IM19" s="14"/>
      <c r="IN19" s="14"/>
      <c r="IO19" s="14"/>
      <c r="IP19" s="14"/>
      <c r="IQ19" s="14"/>
      <c r="IR19" s="14"/>
      <c r="IS19" s="14"/>
      <c r="IT19" s="14"/>
      <c r="IU19" s="14"/>
      <c r="IV19" s="14"/>
    </row>
    <row r="20" spans="2:257" s="13" customFormat="1" ht="13.15">
      <c r="B20" s="26"/>
      <c r="C20" s="26"/>
      <c r="D20" s="27"/>
      <c r="F20" s="15"/>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14"/>
      <c r="BR20" s="14"/>
      <c r="BS20" s="14"/>
      <c r="BT20" s="14"/>
      <c r="BU20" s="14"/>
      <c r="BV20" s="14"/>
      <c r="BW20" s="14"/>
      <c r="BX20" s="14"/>
      <c r="BY20" s="14"/>
      <c r="BZ20" s="14"/>
      <c r="CA20" s="14"/>
      <c r="CB20" s="14"/>
      <c r="CC20" s="14"/>
      <c r="CD20" s="14"/>
      <c r="CE20" s="14"/>
      <c r="CF20" s="14"/>
      <c r="CG20" s="14"/>
      <c r="CH20" s="14"/>
      <c r="CI20" s="14"/>
      <c r="CJ20" s="14"/>
      <c r="CK20" s="14"/>
      <c r="CL20" s="14"/>
      <c r="CM20" s="14"/>
      <c r="CN20" s="14"/>
      <c r="CO20" s="14"/>
      <c r="CP20" s="14"/>
      <c r="CQ20" s="14"/>
      <c r="CR20" s="14"/>
      <c r="CS20" s="14"/>
      <c r="CT20" s="14"/>
      <c r="CU20" s="14"/>
      <c r="CV20" s="14"/>
      <c r="CW20" s="14"/>
      <c r="CX20" s="14"/>
      <c r="CY20" s="14"/>
      <c r="CZ20" s="14"/>
      <c r="DA20" s="14"/>
      <c r="DB20" s="14"/>
      <c r="DC20" s="14"/>
      <c r="DD20" s="14"/>
      <c r="DE20" s="14"/>
      <c r="DF20" s="14"/>
      <c r="DG20" s="14"/>
      <c r="DH20" s="14"/>
      <c r="DI20" s="14"/>
      <c r="DJ20" s="14"/>
      <c r="DK20" s="14"/>
      <c r="DL20" s="14"/>
      <c r="DM20" s="14"/>
      <c r="DN20" s="14"/>
      <c r="DO20" s="14"/>
      <c r="DP20" s="14"/>
      <c r="DQ20" s="14"/>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4"/>
      <c r="EP20" s="14"/>
      <c r="EQ20" s="14"/>
      <c r="ER20" s="14"/>
      <c r="ES20" s="14"/>
      <c r="ET20" s="14"/>
      <c r="EU20" s="14"/>
      <c r="EV20" s="14"/>
      <c r="EW20" s="14"/>
      <c r="EX20" s="14"/>
      <c r="EY20" s="14"/>
      <c r="EZ20" s="14"/>
      <c r="FA20" s="14"/>
      <c r="FB20" s="14"/>
      <c r="FC20" s="14"/>
      <c r="FD20" s="14"/>
      <c r="FE20" s="14"/>
      <c r="FF20" s="14"/>
      <c r="FG20" s="14"/>
      <c r="FH20" s="14"/>
      <c r="FI20" s="14"/>
      <c r="FJ20" s="14"/>
      <c r="FK20" s="14"/>
      <c r="FL20" s="14"/>
      <c r="FM20" s="14"/>
      <c r="FN20" s="14"/>
      <c r="FO20" s="14"/>
      <c r="FP20" s="14"/>
      <c r="FQ20" s="14"/>
      <c r="FR20" s="14"/>
      <c r="FS20" s="14"/>
      <c r="FT20" s="14"/>
      <c r="FU20" s="14"/>
      <c r="FV20" s="14"/>
      <c r="FW20" s="14"/>
      <c r="FX20" s="14"/>
      <c r="FY20" s="14"/>
      <c r="FZ20" s="14"/>
      <c r="GA20" s="14"/>
      <c r="GB20" s="14"/>
      <c r="GC20" s="14"/>
      <c r="GD20" s="14"/>
      <c r="GE20" s="14"/>
      <c r="GF20" s="14"/>
      <c r="GG20" s="14"/>
      <c r="GH20" s="14"/>
      <c r="GI20" s="14"/>
      <c r="GJ20" s="14"/>
      <c r="GK20" s="14"/>
      <c r="GL20" s="14"/>
      <c r="GM20" s="14"/>
      <c r="GN20" s="14"/>
      <c r="GO20" s="14"/>
      <c r="GP20" s="14"/>
      <c r="GQ20" s="14"/>
      <c r="GR20" s="14"/>
      <c r="GS20" s="14"/>
      <c r="GT20" s="14"/>
      <c r="GU20" s="14"/>
      <c r="GV20" s="14"/>
      <c r="GW20" s="14"/>
      <c r="GX20" s="14"/>
      <c r="GY20" s="14"/>
      <c r="GZ20" s="14"/>
      <c r="HA20" s="14"/>
      <c r="HB20" s="14"/>
      <c r="HC20" s="14"/>
      <c r="HD20" s="14"/>
      <c r="HE20" s="14"/>
      <c r="HF20" s="14"/>
      <c r="HG20" s="14"/>
      <c r="HH20" s="14"/>
      <c r="HI20" s="14"/>
      <c r="HJ20" s="14"/>
      <c r="HK20" s="14"/>
      <c r="HL20" s="14"/>
      <c r="HM20" s="14"/>
      <c r="HN20" s="14"/>
      <c r="HO20" s="14"/>
      <c r="HP20" s="14"/>
      <c r="HQ20" s="14"/>
      <c r="HR20" s="14"/>
      <c r="HS20" s="14"/>
      <c r="HT20" s="14"/>
      <c r="HU20" s="14"/>
      <c r="HV20" s="14"/>
      <c r="HW20" s="14"/>
      <c r="HX20" s="14"/>
      <c r="HY20" s="14"/>
      <c r="HZ20" s="14"/>
      <c r="IA20" s="14"/>
      <c r="IB20" s="14"/>
      <c r="IC20" s="14"/>
      <c r="ID20" s="14"/>
      <c r="IE20" s="14"/>
      <c r="IF20" s="14"/>
      <c r="IG20" s="14"/>
      <c r="IH20" s="14"/>
      <c r="II20" s="14"/>
      <c r="IJ20" s="14"/>
      <c r="IK20" s="14"/>
      <c r="IL20" s="14"/>
      <c r="IM20" s="14"/>
      <c r="IN20" s="14"/>
      <c r="IO20" s="14"/>
      <c r="IP20" s="14"/>
      <c r="IQ20" s="14"/>
      <c r="IR20" s="14"/>
      <c r="IS20" s="14"/>
      <c r="IT20" s="14"/>
      <c r="IU20" s="14"/>
      <c r="IV20" s="14"/>
    </row>
    <row r="21" spans="2:257" s="13" customFormat="1" ht="15.75" customHeight="1">
      <c r="B21" s="630" t="s">
        <v>1878</v>
      </c>
      <c r="C21" s="630"/>
      <c r="D21" s="50" cm="1">
        <f t="array" ref="D21">sum_5</f>
        <v>0</v>
      </c>
      <c r="F21" s="15"/>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c r="BZ21" s="14"/>
      <c r="CA21" s="14"/>
      <c r="CB21" s="14"/>
      <c r="CC21" s="14"/>
      <c r="CD21" s="14"/>
      <c r="CE21" s="14"/>
      <c r="CF21" s="14"/>
      <c r="CG21" s="14"/>
      <c r="CH21" s="14"/>
      <c r="CI21" s="14"/>
      <c r="CJ21" s="14"/>
      <c r="CK21" s="14"/>
      <c r="CL21" s="14"/>
      <c r="CM21" s="14"/>
      <c r="CN21" s="14"/>
      <c r="CO21" s="14"/>
      <c r="CP21" s="14"/>
      <c r="CQ21" s="14"/>
      <c r="CR21" s="14"/>
      <c r="CS21" s="14"/>
      <c r="CT21" s="14"/>
      <c r="CU21" s="14"/>
      <c r="CV21" s="14"/>
      <c r="CW21" s="14"/>
      <c r="CX21" s="14"/>
      <c r="CY21" s="14"/>
      <c r="CZ21" s="14"/>
      <c r="DA21" s="14"/>
      <c r="DB21" s="14"/>
      <c r="DC21" s="14"/>
      <c r="DD21" s="14"/>
      <c r="DE21" s="14"/>
      <c r="DF21" s="14"/>
      <c r="DG21" s="14"/>
      <c r="DH21" s="14"/>
      <c r="DI21" s="14"/>
      <c r="DJ21" s="14"/>
      <c r="DK21" s="14"/>
      <c r="DL21" s="14"/>
      <c r="DM21" s="14"/>
      <c r="DN21" s="14"/>
      <c r="DO21" s="14"/>
      <c r="DP21" s="14"/>
      <c r="DQ21" s="14"/>
      <c r="DR21" s="14"/>
      <c r="DS21" s="14"/>
      <c r="DT21" s="14"/>
      <c r="DU21" s="14"/>
      <c r="DV21" s="14"/>
      <c r="DW21" s="14"/>
      <c r="DX21" s="14"/>
      <c r="DY21" s="14"/>
      <c r="DZ21" s="14"/>
      <c r="EA21" s="14"/>
      <c r="EB21" s="14"/>
      <c r="EC21" s="14"/>
      <c r="ED21" s="14"/>
      <c r="EE21" s="14"/>
      <c r="EF21" s="14"/>
      <c r="EG21" s="14"/>
      <c r="EH21" s="14"/>
      <c r="EI21" s="14"/>
      <c r="EJ21" s="14"/>
      <c r="EK21" s="14"/>
      <c r="EL21" s="14"/>
      <c r="EM21" s="14"/>
      <c r="EN21" s="14"/>
      <c r="EO21" s="14"/>
      <c r="EP21" s="14"/>
      <c r="EQ21" s="14"/>
      <c r="ER21" s="14"/>
      <c r="ES21" s="14"/>
      <c r="ET21" s="14"/>
      <c r="EU21" s="14"/>
      <c r="EV21" s="14"/>
      <c r="EW21" s="14"/>
      <c r="EX21" s="14"/>
      <c r="EY21" s="14"/>
      <c r="EZ21" s="14"/>
      <c r="FA21" s="14"/>
      <c r="FB21" s="14"/>
      <c r="FC21" s="14"/>
      <c r="FD21" s="14"/>
      <c r="FE21" s="14"/>
      <c r="FF21" s="14"/>
      <c r="FG21" s="14"/>
      <c r="FH21" s="14"/>
      <c r="FI21" s="14"/>
      <c r="FJ21" s="14"/>
      <c r="FK21" s="14"/>
      <c r="FL21" s="14"/>
      <c r="FM21" s="14"/>
      <c r="FN21" s="14"/>
      <c r="FO21" s="14"/>
      <c r="FP21" s="14"/>
      <c r="FQ21" s="14"/>
      <c r="FR21" s="14"/>
      <c r="FS21" s="14"/>
      <c r="FT21" s="14"/>
      <c r="FU21" s="14"/>
      <c r="FV21" s="14"/>
      <c r="FW21" s="14"/>
      <c r="FX21" s="14"/>
      <c r="FY21" s="14"/>
      <c r="FZ21" s="14"/>
      <c r="GA21" s="14"/>
      <c r="GB21" s="14"/>
      <c r="GC21" s="14"/>
      <c r="GD21" s="14"/>
      <c r="GE21" s="14"/>
      <c r="GF21" s="14"/>
      <c r="GG21" s="14"/>
      <c r="GH21" s="14"/>
      <c r="GI21" s="14"/>
      <c r="GJ21" s="14"/>
      <c r="GK21" s="14"/>
      <c r="GL21" s="14"/>
      <c r="GM21" s="14"/>
      <c r="GN21" s="14"/>
      <c r="GO21" s="14"/>
      <c r="GP21" s="14"/>
      <c r="GQ21" s="14"/>
      <c r="GR21" s="14"/>
      <c r="GS21" s="14"/>
      <c r="GT21" s="14"/>
      <c r="GU21" s="14"/>
      <c r="GV21" s="14"/>
      <c r="GW21" s="14"/>
      <c r="GX21" s="14"/>
      <c r="GY21" s="14"/>
      <c r="GZ21" s="14"/>
      <c r="HA21" s="14"/>
      <c r="HB21" s="14"/>
      <c r="HC21" s="14"/>
      <c r="HD21" s="14"/>
      <c r="HE21" s="14"/>
      <c r="HF21" s="14"/>
      <c r="HG21" s="14"/>
      <c r="HH21" s="14"/>
      <c r="HI21" s="14"/>
      <c r="HJ21" s="14"/>
      <c r="HK21" s="14"/>
      <c r="HL21" s="14"/>
      <c r="HM21" s="14"/>
      <c r="HN21" s="14"/>
      <c r="HO21" s="14"/>
      <c r="HP21" s="14"/>
      <c r="HQ21" s="14"/>
      <c r="HR21" s="14"/>
      <c r="HS21" s="14"/>
      <c r="HT21" s="14"/>
      <c r="HU21" s="14"/>
      <c r="HV21" s="14"/>
      <c r="HW21" s="14"/>
      <c r="HX21" s="14"/>
      <c r="HY21" s="14"/>
      <c r="HZ21" s="14"/>
      <c r="IA21" s="14"/>
      <c r="IB21" s="14"/>
      <c r="IC21" s="14"/>
      <c r="ID21" s="14"/>
      <c r="IE21" s="14"/>
      <c r="IF21" s="14"/>
      <c r="IG21" s="14"/>
      <c r="IH21" s="14"/>
      <c r="II21" s="14"/>
      <c r="IJ21" s="14"/>
      <c r="IK21" s="14"/>
      <c r="IL21" s="14"/>
      <c r="IM21" s="14"/>
      <c r="IN21" s="14"/>
      <c r="IO21" s="14"/>
      <c r="IP21" s="14"/>
      <c r="IQ21" s="14"/>
      <c r="IR21" s="14"/>
      <c r="IS21" s="14"/>
      <c r="IT21" s="14"/>
      <c r="IU21" s="14"/>
      <c r="IV21" s="14"/>
    </row>
    <row r="22" spans="2:257" s="13" customFormat="1" ht="13.15">
      <c r="B22" s="26"/>
      <c r="C22" s="26"/>
      <c r="D22" s="27"/>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14"/>
      <c r="BR22" s="14"/>
      <c r="BS22" s="14"/>
      <c r="BT22" s="14"/>
      <c r="BU22" s="14"/>
      <c r="BV22" s="14"/>
      <c r="BW22" s="14"/>
      <c r="BX22" s="14"/>
      <c r="BY22" s="14"/>
      <c r="BZ22" s="14"/>
      <c r="CA22" s="14"/>
      <c r="CB22" s="14"/>
      <c r="CC22" s="14"/>
      <c r="CD22" s="14"/>
      <c r="CE22" s="14"/>
      <c r="CF22" s="14"/>
      <c r="CG22" s="14"/>
      <c r="CH22" s="14"/>
      <c r="CI22" s="14"/>
      <c r="CJ22" s="14"/>
      <c r="CK22" s="14"/>
      <c r="CL22" s="14"/>
      <c r="CM22" s="14"/>
      <c r="CN22" s="14"/>
      <c r="CO22" s="14"/>
      <c r="CP22" s="14"/>
      <c r="CQ22" s="14"/>
      <c r="CR22" s="14"/>
      <c r="CS22" s="14"/>
      <c r="CT22" s="14"/>
      <c r="CU22" s="14"/>
      <c r="CV22" s="14"/>
      <c r="CW22" s="14"/>
      <c r="CX22" s="14"/>
      <c r="CY22" s="14"/>
      <c r="CZ22" s="14"/>
      <c r="DA22" s="14"/>
      <c r="DB22" s="14"/>
      <c r="DC22" s="14"/>
      <c r="DD22" s="14"/>
      <c r="DE22" s="14"/>
      <c r="DF22" s="14"/>
      <c r="DG22" s="14"/>
      <c r="DH22" s="14"/>
      <c r="DI22" s="14"/>
      <c r="DJ22" s="14"/>
      <c r="DK22" s="14"/>
      <c r="DL22" s="14"/>
      <c r="DM22" s="14"/>
      <c r="DN22" s="14"/>
      <c r="DO22" s="14"/>
      <c r="DP22" s="14"/>
      <c r="DQ22" s="14"/>
      <c r="DR22" s="14"/>
      <c r="DS22" s="14"/>
      <c r="DT22" s="14"/>
      <c r="DU22" s="14"/>
      <c r="DV22" s="14"/>
      <c r="DW22" s="14"/>
      <c r="DX22" s="14"/>
      <c r="DY22" s="14"/>
      <c r="DZ22" s="14"/>
      <c r="EA22" s="14"/>
      <c r="EB22" s="14"/>
      <c r="EC22" s="14"/>
      <c r="ED22" s="14"/>
      <c r="EE22" s="14"/>
      <c r="EF22" s="14"/>
      <c r="EG22" s="14"/>
      <c r="EH22" s="14"/>
      <c r="EI22" s="14"/>
      <c r="EJ22" s="14"/>
      <c r="EK22" s="14"/>
      <c r="EL22" s="14"/>
      <c r="EM22" s="14"/>
      <c r="EN22" s="14"/>
      <c r="EO22" s="14"/>
      <c r="EP22" s="14"/>
      <c r="EQ22" s="14"/>
      <c r="ER22" s="14"/>
      <c r="ES22" s="14"/>
      <c r="ET22" s="14"/>
      <c r="EU22" s="14"/>
      <c r="EV22" s="14"/>
      <c r="EW22" s="14"/>
      <c r="EX22" s="14"/>
      <c r="EY22" s="14"/>
      <c r="EZ22" s="14"/>
      <c r="FA22" s="14"/>
      <c r="FB22" s="14"/>
      <c r="FC22" s="14"/>
      <c r="FD22" s="14"/>
      <c r="FE22" s="14"/>
      <c r="FF22" s="14"/>
      <c r="FG22" s="14"/>
      <c r="FH22" s="14"/>
      <c r="FI22" s="14"/>
      <c r="FJ22" s="14"/>
      <c r="FK22" s="14"/>
      <c r="FL22" s="14"/>
      <c r="FM22" s="14"/>
      <c r="FN22" s="14"/>
      <c r="FO22" s="14"/>
      <c r="FP22" s="14"/>
      <c r="FQ22" s="14"/>
      <c r="FR22" s="14"/>
      <c r="FS22" s="14"/>
      <c r="FT22" s="14"/>
      <c r="FU22" s="14"/>
      <c r="FV22" s="14"/>
      <c r="FW22" s="14"/>
      <c r="FX22" s="14"/>
      <c r="FY22" s="14"/>
      <c r="FZ22" s="14"/>
      <c r="GA22" s="14"/>
      <c r="GB22" s="14"/>
      <c r="GC22" s="14"/>
      <c r="GD22" s="14"/>
      <c r="GE22" s="14"/>
      <c r="GF22" s="14"/>
      <c r="GG22" s="14"/>
      <c r="GH22" s="14"/>
      <c r="GI22" s="14"/>
      <c r="GJ22" s="14"/>
      <c r="GK22" s="14"/>
      <c r="GL22" s="14"/>
      <c r="GM22" s="14"/>
      <c r="GN22" s="14"/>
      <c r="GO22" s="14"/>
      <c r="GP22" s="14"/>
      <c r="GQ22" s="14"/>
      <c r="GR22" s="14"/>
      <c r="GS22" s="14"/>
      <c r="GT22" s="14"/>
      <c r="GU22" s="14"/>
      <c r="GV22" s="14"/>
      <c r="GW22" s="14"/>
      <c r="GX22" s="14"/>
      <c r="GY22" s="14"/>
      <c r="GZ22" s="14"/>
      <c r="HA22" s="14"/>
      <c r="HB22" s="14"/>
      <c r="HC22" s="14"/>
      <c r="HD22" s="14"/>
      <c r="HE22" s="14"/>
      <c r="HF22" s="14"/>
      <c r="HG22" s="14"/>
      <c r="HH22" s="14"/>
      <c r="HI22" s="14"/>
      <c r="HJ22" s="14"/>
      <c r="HK22" s="14"/>
      <c r="HL22" s="14"/>
      <c r="HM22" s="14"/>
      <c r="HN22" s="14"/>
      <c r="HO22" s="14"/>
      <c r="HP22" s="14"/>
      <c r="HQ22" s="14"/>
      <c r="HR22" s="14"/>
      <c r="HS22" s="14"/>
      <c r="HT22" s="14"/>
      <c r="HU22" s="14"/>
      <c r="HV22" s="14"/>
      <c r="HW22" s="14"/>
      <c r="HX22" s="14"/>
      <c r="HY22" s="14"/>
      <c r="HZ22" s="14"/>
      <c r="IA22" s="14"/>
      <c r="IB22" s="14"/>
      <c r="IC22" s="14"/>
      <c r="ID22" s="14"/>
      <c r="IE22" s="14"/>
      <c r="IF22" s="14"/>
      <c r="IG22" s="14"/>
      <c r="IH22" s="14"/>
      <c r="II22" s="14"/>
      <c r="IJ22" s="14"/>
      <c r="IK22" s="14"/>
      <c r="IL22" s="14"/>
      <c r="IM22" s="14"/>
      <c r="IN22" s="14"/>
      <c r="IO22" s="14"/>
      <c r="IP22" s="14"/>
      <c r="IQ22" s="14"/>
      <c r="IR22" s="14"/>
      <c r="IS22" s="14"/>
      <c r="IT22" s="14"/>
      <c r="IU22" s="14"/>
      <c r="IV22" s="14"/>
    </row>
    <row r="23" spans="2:257" s="13" customFormat="1" ht="13.9">
      <c r="B23" s="56" t="s">
        <v>16</v>
      </c>
      <c r="C23" s="44"/>
      <c r="D23" s="51">
        <f>SUM(D13:D21)</f>
        <v>0</v>
      </c>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14"/>
      <c r="BM23" s="14"/>
      <c r="BN23" s="14"/>
      <c r="BO23" s="14"/>
      <c r="BP23" s="14"/>
      <c r="BQ23" s="14"/>
      <c r="BR23" s="14"/>
      <c r="BS23" s="14"/>
      <c r="BT23" s="14"/>
      <c r="BU23" s="14"/>
      <c r="BV23" s="14"/>
      <c r="BW23" s="14"/>
      <c r="BX23" s="14"/>
      <c r="BY23" s="14"/>
      <c r="BZ23" s="14"/>
      <c r="CA23" s="14"/>
      <c r="CB23" s="14"/>
      <c r="CC23" s="14"/>
      <c r="CD23" s="14"/>
      <c r="CE23" s="14"/>
      <c r="CF23" s="14"/>
      <c r="CG23" s="14"/>
      <c r="CH23" s="14"/>
      <c r="CI23" s="14"/>
      <c r="CJ23" s="14"/>
      <c r="CK23" s="14"/>
      <c r="CL23" s="14"/>
      <c r="CM23" s="14"/>
      <c r="CN23" s="14"/>
      <c r="CO23" s="14"/>
      <c r="CP23" s="14"/>
      <c r="CQ23" s="14"/>
      <c r="CR23" s="14"/>
      <c r="CS23" s="14"/>
      <c r="CT23" s="14"/>
      <c r="CU23" s="14"/>
      <c r="CV23" s="14"/>
      <c r="CW23" s="14"/>
      <c r="CX23" s="14"/>
      <c r="CY23" s="14"/>
      <c r="CZ23" s="14"/>
      <c r="DA23" s="14"/>
      <c r="DB23" s="14"/>
      <c r="DC23" s="14"/>
      <c r="DD23" s="14"/>
      <c r="DE23" s="14"/>
      <c r="DF23" s="14"/>
      <c r="DG23" s="14"/>
      <c r="DH23" s="14"/>
      <c r="DI23" s="14"/>
      <c r="DJ23" s="14"/>
      <c r="DK23" s="14"/>
      <c r="DL23" s="14"/>
      <c r="DM23" s="14"/>
      <c r="DN23" s="14"/>
      <c r="DO23" s="14"/>
      <c r="DP23" s="14"/>
      <c r="DQ23" s="14"/>
      <c r="DR23" s="14"/>
      <c r="DS23" s="14"/>
      <c r="DT23" s="14"/>
      <c r="DU23" s="14"/>
      <c r="DV23" s="14"/>
      <c r="DW23" s="14"/>
      <c r="DX23" s="14"/>
      <c r="DY23" s="14"/>
      <c r="DZ23" s="14"/>
      <c r="EA23" s="14"/>
      <c r="EB23" s="14"/>
      <c r="EC23" s="14"/>
      <c r="ED23" s="14"/>
      <c r="EE23" s="14"/>
      <c r="EF23" s="14"/>
      <c r="EG23" s="14"/>
      <c r="EH23" s="14"/>
      <c r="EI23" s="14"/>
      <c r="EJ23" s="14"/>
      <c r="EK23" s="14"/>
      <c r="EL23" s="14"/>
      <c r="EM23" s="14"/>
      <c r="EN23" s="14"/>
      <c r="EO23" s="14"/>
      <c r="EP23" s="14"/>
      <c r="EQ23" s="14"/>
      <c r="ER23" s="14"/>
      <c r="ES23" s="14"/>
      <c r="ET23" s="14"/>
      <c r="EU23" s="14"/>
      <c r="EV23" s="14"/>
      <c r="EW23" s="14"/>
      <c r="EX23" s="14"/>
      <c r="EY23" s="14"/>
      <c r="EZ23" s="14"/>
      <c r="FA23" s="14"/>
      <c r="FB23" s="14"/>
      <c r="FC23" s="14"/>
      <c r="FD23" s="14"/>
      <c r="FE23" s="14"/>
      <c r="FF23" s="14"/>
      <c r="FG23" s="14"/>
      <c r="FH23" s="14"/>
      <c r="FI23" s="14"/>
      <c r="FJ23" s="14"/>
      <c r="FK23" s="14"/>
      <c r="FL23" s="14"/>
      <c r="FM23" s="14"/>
      <c r="FN23" s="14"/>
      <c r="FO23" s="14"/>
      <c r="FP23" s="14"/>
      <c r="FQ23" s="14"/>
      <c r="FR23" s="14"/>
      <c r="FS23" s="14"/>
      <c r="FT23" s="14"/>
      <c r="FU23" s="14"/>
      <c r="FV23" s="14"/>
      <c r="FW23" s="14"/>
      <c r="FX23" s="14"/>
      <c r="FY23" s="14"/>
      <c r="FZ23" s="14"/>
      <c r="GA23" s="14"/>
      <c r="GB23" s="14"/>
      <c r="GC23" s="14"/>
      <c r="GD23" s="14"/>
      <c r="GE23" s="14"/>
      <c r="GF23" s="14"/>
      <c r="GG23" s="14"/>
      <c r="GH23" s="14"/>
      <c r="GI23" s="14"/>
      <c r="GJ23" s="14"/>
      <c r="GK23" s="14"/>
      <c r="GL23" s="14"/>
      <c r="GM23" s="14"/>
      <c r="GN23" s="14"/>
      <c r="GO23" s="14"/>
      <c r="GP23" s="14"/>
      <c r="GQ23" s="14"/>
      <c r="GR23" s="14"/>
      <c r="GS23" s="14"/>
      <c r="GT23" s="14"/>
      <c r="GU23" s="14"/>
      <c r="GV23" s="14"/>
      <c r="GW23" s="14"/>
      <c r="GX23" s="14"/>
      <c r="GY23" s="14"/>
      <c r="GZ23" s="14"/>
      <c r="HA23" s="14"/>
      <c r="HB23" s="14"/>
      <c r="HC23" s="14"/>
      <c r="HD23" s="14"/>
      <c r="HE23" s="14"/>
      <c r="HF23" s="14"/>
      <c r="HG23" s="14"/>
      <c r="HH23" s="14"/>
      <c r="HI23" s="14"/>
      <c r="HJ23" s="14"/>
      <c r="HK23" s="14"/>
      <c r="HL23" s="14"/>
      <c r="HM23" s="14"/>
      <c r="HN23" s="14"/>
      <c r="HO23" s="14"/>
      <c r="HP23" s="14"/>
      <c r="HQ23" s="14"/>
      <c r="HR23" s="14"/>
      <c r="HS23" s="14"/>
      <c r="HT23" s="14"/>
      <c r="HU23" s="14"/>
      <c r="HV23" s="14"/>
      <c r="HW23" s="14"/>
      <c r="HX23" s="14"/>
      <c r="HY23" s="14"/>
      <c r="HZ23" s="14"/>
      <c r="IA23" s="14"/>
      <c r="IB23" s="14"/>
      <c r="IC23" s="14"/>
      <c r="ID23" s="14"/>
      <c r="IE23" s="14"/>
      <c r="IF23" s="14"/>
      <c r="IG23" s="14"/>
      <c r="IH23" s="14"/>
      <c r="II23" s="14"/>
      <c r="IJ23" s="14"/>
      <c r="IK23" s="14"/>
      <c r="IL23" s="14"/>
      <c r="IM23" s="14"/>
      <c r="IN23" s="14"/>
      <c r="IO23" s="14"/>
      <c r="IP23" s="14"/>
      <c r="IQ23" s="14"/>
      <c r="IR23" s="14"/>
      <c r="IS23" s="14"/>
      <c r="IT23" s="14"/>
      <c r="IU23" s="14"/>
      <c r="IV23" s="14"/>
    </row>
    <row r="24" spans="2:257" s="13" customFormat="1" ht="13.15" thickBot="1">
      <c r="B24" s="47" t="s">
        <v>17</v>
      </c>
      <c r="C24" s="48"/>
      <c r="D24" s="52">
        <f>D23*0.25</f>
        <v>0</v>
      </c>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14"/>
      <c r="BR24" s="14"/>
      <c r="BS24" s="14"/>
      <c r="BT24" s="14"/>
      <c r="BU24" s="14"/>
      <c r="BV24" s="14"/>
      <c r="BW24" s="14"/>
      <c r="BX24" s="14"/>
      <c r="BY24" s="14"/>
      <c r="BZ24" s="14"/>
      <c r="CA24" s="14"/>
      <c r="CB24" s="14"/>
      <c r="CC24" s="14"/>
      <c r="CD24" s="14"/>
      <c r="CE24" s="14"/>
      <c r="CF24" s="14"/>
      <c r="CG24" s="14"/>
      <c r="CH24" s="14"/>
      <c r="CI24" s="14"/>
      <c r="CJ24" s="14"/>
      <c r="CK24" s="14"/>
      <c r="CL24" s="14"/>
      <c r="CM24" s="14"/>
      <c r="CN24" s="14"/>
      <c r="CO24" s="14"/>
      <c r="CP24" s="14"/>
      <c r="CQ24" s="14"/>
      <c r="CR24" s="14"/>
      <c r="CS24" s="14"/>
      <c r="CT24" s="14"/>
      <c r="CU24" s="14"/>
      <c r="CV24" s="14"/>
      <c r="CW24" s="14"/>
      <c r="CX24" s="14"/>
      <c r="CY24" s="14"/>
      <c r="CZ24" s="14"/>
      <c r="DA24" s="14"/>
      <c r="DB24" s="14"/>
      <c r="DC24" s="14"/>
      <c r="DD24" s="14"/>
      <c r="DE24" s="14"/>
      <c r="DF24" s="14"/>
      <c r="DG24" s="14"/>
      <c r="DH24" s="14"/>
      <c r="DI24" s="14"/>
      <c r="DJ24" s="14"/>
      <c r="DK24" s="14"/>
      <c r="DL24" s="14"/>
      <c r="DM24" s="14"/>
      <c r="DN24" s="14"/>
      <c r="DO24" s="14"/>
      <c r="DP24" s="14"/>
      <c r="DQ24" s="14"/>
      <c r="DR24" s="14"/>
      <c r="DS24" s="14"/>
      <c r="DT24" s="14"/>
      <c r="DU24" s="14"/>
      <c r="DV24" s="14"/>
      <c r="DW24" s="14"/>
      <c r="DX24" s="14"/>
      <c r="DY24" s="14"/>
      <c r="DZ24" s="14"/>
      <c r="EA24" s="14"/>
      <c r="EB24" s="14"/>
      <c r="EC24" s="14"/>
      <c r="ED24" s="14"/>
      <c r="EE24" s="14"/>
      <c r="EF24" s="14"/>
      <c r="EG24" s="14"/>
      <c r="EH24" s="14"/>
      <c r="EI24" s="14"/>
      <c r="EJ24" s="14"/>
      <c r="EK24" s="14"/>
      <c r="EL24" s="14"/>
      <c r="EM24" s="14"/>
      <c r="EN24" s="14"/>
      <c r="EO24" s="14"/>
      <c r="EP24" s="14"/>
      <c r="EQ24" s="14"/>
      <c r="ER24" s="14"/>
      <c r="ES24" s="14"/>
      <c r="ET24" s="14"/>
      <c r="EU24" s="14"/>
      <c r="EV24" s="14"/>
      <c r="EW24" s="14"/>
      <c r="EX24" s="14"/>
      <c r="EY24" s="14"/>
      <c r="EZ24" s="14"/>
      <c r="FA24" s="14"/>
      <c r="FB24" s="14"/>
      <c r="FC24" s="14"/>
      <c r="FD24" s="14"/>
      <c r="FE24" s="14"/>
      <c r="FF24" s="14"/>
      <c r="FG24" s="14"/>
      <c r="FH24" s="14"/>
      <c r="FI24" s="14"/>
      <c r="FJ24" s="14"/>
      <c r="FK24" s="14"/>
      <c r="FL24" s="14"/>
      <c r="FM24" s="14"/>
      <c r="FN24" s="14"/>
      <c r="FO24" s="14"/>
      <c r="FP24" s="14"/>
      <c r="FQ24" s="14"/>
      <c r="FR24" s="14"/>
      <c r="FS24" s="14"/>
      <c r="FT24" s="14"/>
      <c r="FU24" s="14"/>
      <c r="FV24" s="14"/>
      <c r="FW24" s="14"/>
      <c r="FX24" s="14"/>
      <c r="FY24" s="14"/>
      <c r="FZ24" s="14"/>
      <c r="GA24" s="14"/>
      <c r="GB24" s="14"/>
      <c r="GC24" s="14"/>
      <c r="GD24" s="14"/>
      <c r="GE24" s="14"/>
      <c r="GF24" s="14"/>
      <c r="GG24" s="14"/>
      <c r="GH24" s="14"/>
      <c r="GI24" s="14"/>
      <c r="GJ24" s="14"/>
      <c r="GK24" s="14"/>
      <c r="GL24" s="14"/>
      <c r="GM24" s="14"/>
      <c r="GN24" s="14"/>
      <c r="GO24" s="14"/>
      <c r="GP24" s="14"/>
      <c r="GQ24" s="14"/>
      <c r="GR24" s="14"/>
      <c r="GS24" s="14"/>
      <c r="GT24" s="14"/>
      <c r="GU24" s="14"/>
      <c r="GV24" s="14"/>
      <c r="GW24" s="14"/>
      <c r="GX24" s="14"/>
      <c r="GY24" s="14"/>
      <c r="GZ24" s="14"/>
      <c r="HA24" s="14"/>
      <c r="HB24" s="14"/>
      <c r="HC24" s="14"/>
      <c r="HD24" s="14"/>
      <c r="HE24" s="14"/>
      <c r="HF24" s="14"/>
      <c r="HG24" s="14"/>
      <c r="HH24" s="14"/>
      <c r="HI24" s="14"/>
      <c r="HJ24" s="14"/>
      <c r="HK24" s="14"/>
      <c r="HL24" s="14"/>
      <c r="HM24" s="14"/>
      <c r="HN24" s="14"/>
      <c r="HO24" s="14"/>
      <c r="HP24" s="14"/>
      <c r="HQ24" s="14"/>
      <c r="HR24" s="14"/>
      <c r="HS24" s="14"/>
      <c r="HT24" s="14"/>
      <c r="HU24" s="14"/>
      <c r="HV24" s="14"/>
      <c r="HW24" s="14"/>
      <c r="HX24" s="14"/>
      <c r="HY24" s="14"/>
      <c r="HZ24" s="14"/>
      <c r="IA24" s="14"/>
      <c r="IB24" s="14"/>
      <c r="IC24" s="14"/>
      <c r="ID24" s="14"/>
      <c r="IE24" s="14"/>
      <c r="IF24" s="14"/>
      <c r="IG24" s="14"/>
      <c r="IH24" s="14"/>
      <c r="II24" s="14"/>
      <c r="IJ24" s="14"/>
      <c r="IK24" s="14"/>
      <c r="IL24" s="14"/>
      <c r="IM24" s="14"/>
      <c r="IN24" s="14"/>
      <c r="IO24" s="14"/>
      <c r="IP24" s="14"/>
      <c r="IQ24" s="14"/>
      <c r="IR24" s="14"/>
      <c r="IS24" s="14"/>
      <c r="IT24" s="14"/>
      <c r="IU24" s="14"/>
      <c r="IV24" s="14"/>
    </row>
    <row r="25" spans="2:257" s="13" customFormat="1" ht="15.4" thickBot="1">
      <c r="B25" s="57" t="s">
        <v>18</v>
      </c>
      <c r="C25" s="49"/>
      <c r="D25" s="53">
        <f>D23+D24</f>
        <v>0</v>
      </c>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BD25" s="14"/>
      <c r="BE25" s="14"/>
      <c r="BF25" s="14"/>
      <c r="BG25" s="14"/>
      <c r="BH25" s="14"/>
      <c r="BI25" s="14"/>
      <c r="BJ25" s="14"/>
      <c r="BK25" s="14"/>
      <c r="BL25" s="14"/>
      <c r="BM25" s="14"/>
      <c r="BN25" s="14"/>
      <c r="BO25" s="14"/>
      <c r="BP25" s="14"/>
      <c r="BQ25" s="14"/>
      <c r="BR25" s="14"/>
      <c r="BS25" s="14"/>
      <c r="BT25" s="14"/>
      <c r="BU25" s="14"/>
      <c r="BV25" s="14"/>
      <c r="BW25" s="14"/>
      <c r="BX25" s="14"/>
      <c r="BY25" s="14"/>
      <c r="BZ25" s="14"/>
      <c r="CA25" s="14"/>
      <c r="CB25" s="14"/>
      <c r="CC25" s="14"/>
      <c r="CD25" s="14"/>
      <c r="CE25" s="14"/>
      <c r="CF25" s="14"/>
      <c r="CG25" s="14"/>
      <c r="CH25" s="14"/>
      <c r="CI25" s="14"/>
      <c r="CJ25" s="14"/>
      <c r="CK25" s="14"/>
      <c r="CL25" s="14"/>
      <c r="CM25" s="14"/>
      <c r="CN25" s="14"/>
      <c r="CO25" s="14"/>
      <c r="CP25" s="14"/>
      <c r="CQ25" s="14"/>
      <c r="CR25" s="14"/>
      <c r="CS25" s="14"/>
      <c r="CT25" s="14"/>
      <c r="CU25" s="14"/>
      <c r="CV25" s="14"/>
      <c r="CW25" s="14"/>
      <c r="CX25" s="14"/>
      <c r="CY25" s="14"/>
      <c r="CZ25" s="14"/>
      <c r="DA25" s="14"/>
      <c r="DB25" s="14"/>
      <c r="DC25" s="14"/>
      <c r="DD25" s="14"/>
      <c r="DE25" s="14"/>
      <c r="DF25" s="14"/>
      <c r="DG25" s="14"/>
      <c r="DH25" s="14"/>
      <c r="DI25" s="14"/>
      <c r="DJ25" s="14"/>
      <c r="DK25" s="14"/>
      <c r="DL25" s="14"/>
      <c r="DM25" s="14"/>
      <c r="DN25" s="14"/>
      <c r="DO25" s="14"/>
      <c r="DP25" s="14"/>
      <c r="DQ25" s="14"/>
      <c r="DR25" s="14"/>
      <c r="DS25" s="14"/>
      <c r="DT25" s="14"/>
      <c r="DU25" s="14"/>
      <c r="DV25" s="14"/>
      <c r="DW25" s="14"/>
      <c r="DX25" s="14"/>
      <c r="DY25" s="14"/>
      <c r="DZ25" s="14"/>
      <c r="EA25" s="14"/>
      <c r="EB25" s="14"/>
      <c r="EC25" s="14"/>
      <c r="ED25" s="14"/>
      <c r="EE25" s="14"/>
      <c r="EF25" s="14"/>
      <c r="EG25" s="14"/>
      <c r="EH25" s="14"/>
      <c r="EI25" s="14"/>
      <c r="EJ25" s="14"/>
      <c r="EK25" s="14"/>
      <c r="EL25" s="14"/>
      <c r="EM25" s="14"/>
      <c r="EN25" s="14"/>
      <c r="EO25" s="14"/>
      <c r="EP25" s="14"/>
      <c r="EQ25" s="14"/>
      <c r="ER25" s="14"/>
      <c r="ES25" s="14"/>
      <c r="ET25" s="14"/>
      <c r="EU25" s="14"/>
      <c r="EV25" s="14"/>
      <c r="EW25" s="14"/>
      <c r="EX25" s="14"/>
      <c r="EY25" s="14"/>
      <c r="EZ25" s="14"/>
      <c r="FA25" s="14"/>
      <c r="FB25" s="14"/>
      <c r="FC25" s="14"/>
      <c r="FD25" s="14"/>
      <c r="FE25" s="14"/>
      <c r="FF25" s="14"/>
      <c r="FG25" s="14"/>
      <c r="FH25" s="14"/>
      <c r="FI25" s="14"/>
      <c r="FJ25" s="14"/>
      <c r="FK25" s="14"/>
      <c r="FL25" s="14"/>
      <c r="FM25" s="14"/>
      <c r="FN25" s="14"/>
      <c r="FO25" s="14"/>
      <c r="FP25" s="14"/>
      <c r="FQ25" s="14"/>
      <c r="FR25" s="14"/>
      <c r="FS25" s="14"/>
      <c r="FT25" s="14"/>
      <c r="FU25" s="14"/>
      <c r="FV25" s="14"/>
      <c r="FW25" s="14"/>
      <c r="FX25" s="14"/>
      <c r="FY25" s="14"/>
      <c r="FZ25" s="14"/>
      <c r="GA25" s="14"/>
      <c r="GB25" s="14"/>
      <c r="GC25" s="14"/>
      <c r="GD25" s="14"/>
      <c r="GE25" s="14"/>
      <c r="GF25" s="14"/>
      <c r="GG25" s="14"/>
      <c r="GH25" s="14"/>
      <c r="GI25" s="14"/>
      <c r="GJ25" s="14"/>
      <c r="GK25" s="14"/>
      <c r="GL25" s="14"/>
      <c r="GM25" s="14"/>
      <c r="GN25" s="14"/>
      <c r="GO25" s="14"/>
      <c r="GP25" s="14"/>
      <c r="GQ25" s="14"/>
      <c r="GR25" s="14"/>
      <c r="GS25" s="14"/>
      <c r="GT25" s="14"/>
      <c r="GU25" s="14"/>
      <c r="GV25" s="14"/>
      <c r="GW25" s="14"/>
      <c r="GX25" s="14"/>
      <c r="GY25" s="14"/>
      <c r="GZ25" s="14"/>
      <c r="HA25" s="14"/>
      <c r="HB25" s="14"/>
      <c r="HC25" s="14"/>
      <c r="HD25" s="14"/>
      <c r="HE25" s="14"/>
      <c r="HF25" s="14"/>
      <c r="HG25" s="14"/>
      <c r="HH25" s="14"/>
      <c r="HI25" s="14"/>
      <c r="HJ25" s="14"/>
      <c r="HK25" s="14"/>
      <c r="HL25" s="14"/>
      <c r="HM25" s="14"/>
      <c r="HN25" s="14"/>
      <c r="HO25" s="14"/>
      <c r="HP25" s="14"/>
      <c r="HQ25" s="14"/>
      <c r="HR25" s="14"/>
      <c r="HS25" s="14"/>
      <c r="HT25" s="14"/>
      <c r="HU25" s="14"/>
      <c r="HV25" s="14"/>
      <c r="HW25" s="14"/>
      <c r="HX25" s="14"/>
      <c r="HY25" s="14"/>
      <c r="HZ25" s="14"/>
      <c r="IA25" s="14"/>
      <c r="IB25" s="14"/>
      <c r="IC25" s="14"/>
      <c r="ID25" s="14"/>
      <c r="IE25" s="14"/>
      <c r="IF25" s="14"/>
      <c r="IG25" s="14"/>
      <c r="IH25" s="14"/>
      <c r="II25" s="14"/>
      <c r="IJ25" s="14"/>
      <c r="IK25" s="14"/>
      <c r="IL25" s="14"/>
      <c r="IM25" s="14"/>
      <c r="IN25" s="14"/>
      <c r="IO25" s="14"/>
      <c r="IP25" s="14"/>
      <c r="IQ25" s="14"/>
      <c r="IR25" s="14"/>
      <c r="IS25" s="14"/>
      <c r="IT25" s="14"/>
      <c r="IU25" s="14"/>
      <c r="IV25" s="14"/>
    </row>
    <row r="26" spans="2:257" ht="15">
      <c r="B26" s="28"/>
      <c r="C26" s="23"/>
      <c r="D26" s="29"/>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14"/>
      <c r="BR26" s="14"/>
      <c r="BS26" s="14"/>
      <c r="BT26" s="14"/>
      <c r="BU26" s="14"/>
      <c r="BV26" s="14"/>
      <c r="BW26" s="14"/>
      <c r="BX26" s="14"/>
      <c r="BY26" s="14"/>
      <c r="BZ26" s="14"/>
      <c r="CA26" s="14"/>
      <c r="CB26" s="14"/>
      <c r="CC26" s="14"/>
      <c r="CD26" s="14"/>
      <c r="CE26" s="14"/>
      <c r="CF26" s="14"/>
      <c r="CG26" s="14"/>
      <c r="CH26" s="14"/>
      <c r="CI26" s="14"/>
      <c r="CJ26" s="14"/>
      <c r="CK26" s="14"/>
      <c r="CL26" s="14"/>
      <c r="CM26" s="14"/>
      <c r="CN26" s="14"/>
      <c r="CO26" s="14"/>
      <c r="CP26" s="14"/>
      <c r="CQ26" s="14"/>
      <c r="CR26" s="14"/>
      <c r="CS26" s="14"/>
      <c r="CT26" s="14"/>
      <c r="CU26" s="14"/>
      <c r="CV26" s="14"/>
      <c r="CW26" s="14"/>
      <c r="CX26" s="14"/>
      <c r="CY26" s="14"/>
      <c r="CZ26" s="14"/>
      <c r="DA26" s="14"/>
      <c r="DB26" s="14"/>
      <c r="DC26" s="14"/>
      <c r="DD26" s="14"/>
      <c r="DE26" s="14"/>
      <c r="DF26" s="14"/>
      <c r="DG26" s="14"/>
      <c r="DH26" s="14"/>
      <c r="DI26" s="14"/>
      <c r="DJ26" s="14"/>
      <c r="DK26" s="14"/>
      <c r="DL26" s="14"/>
      <c r="DM26" s="14"/>
      <c r="DN26" s="14"/>
      <c r="DO26" s="14"/>
      <c r="DP26" s="14"/>
      <c r="DQ26" s="14"/>
      <c r="DR26" s="14"/>
      <c r="DS26" s="14"/>
      <c r="DT26" s="14"/>
      <c r="DU26" s="14"/>
      <c r="DV26" s="14"/>
      <c r="DW26" s="14"/>
      <c r="DX26" s="14"/>
      <c r="DY26" s="14"/>
      <c r="DZ26" s="14"/>
      <c r="EA26" s="14"/>
      <c r="EB26" s="14"/>
      <c r="EC26" s="14"/>
      <c r="ED26" s="14"/>
      <c r="EE26" s="14"/>
      <c r="EF26" s="14"/>
      <c r="EG26" s="14"/>
      <c r="EH26" s="14"/>
      <c r="EI26" s="14"/>
      <c r="EJ26" s="14"/>
      <c r="EK26" s="14"/>
      <c r="EL26" s="14"/>
      <c r="EM26" s="14"/>
      <c r="EN26" s="14"/>
      <c r="EO26" s="14"/>
      <c r="EP26" s="14"/>
      <c r="EQ26" s="14"/>
      <c r="ER26" s="14"/>
      <c r="ES26" s="14"/>
      <c r="ET26" s="14"/>
      <c r="EU26" s="14"/>
      <c r="EV26" s="14"/>
      <c r="EW26" s="14"/>
      <c r="EX26" s="14"/>
      <c r="EY26" s="14"/>
      <c r="EZ26" s="14"/>
      <c r="FA26" s="14"/>
      <c r="FB26" s="14"/>
      <c r="FC26" s="14"/>
      <c r="FD26" s="14"/>
      <c r="FE26" s="14"/>
      <c r="FF26" s="14"/>
      <c r="FG26" s="14"/>
      <c r="FH26" s="14"/>
      <c r="FI26" s="14"/>
      <c r="FJ26" s="14"/>
      <c r="FK26" s="14"/>
      <c r="FL26" s="14"/>
      <c r="FM26" s="14"/>
      <c r="FN26" s="14"/>
      <c r="FO26" s="14"/>
      <c r="FP26" s="14"/>
      <c r="FQ26" s="14"/>
      <c r="FR26" s="14"/>
      <c r="FS26" s="14"/>
      <c r="FT26" s="14"/>
      <c r="FU26" s="14"/>
      <c r="FV26" s="14"/>
      <c r="FW26" s="14"/>
      <c r="FX26" s="14"/>
      <c r="FY26" s="14"/>
      <c r="FZ26" s="14"/>
      <c r="GA26" s="14"/>
      <c r="GB26" s="14"/>
      <c r="GC26" s="14"/>
      <c r="GD26" s="14"/>
      <c r="GE26" s="14"/>
      <c r="GF26" s="14"/>
      <c r="GG26" s="14"/>
      <c r="GH26" s="14"/>
      <c r="GI26" s="14"/>
      <c r="GJ26" s="14"/>
      <c r="GK26" s="14"/>
      <c r="GL26" s="14"/>
      <c r="GM26" s="14"/>
      <c r="GN26" s="14"/>
      <c r="GO26" s="14"/>
      <c r="GP26" s="14"/>
      <c r="GQ26" s="14"/>
      <c r="GR26" s="14"/>
      <c r="GS26" s="14"/>
      <c r="GT26" s="14"/>
      <c r="GU26" s="14"/>
      <c r="GV26" s="14"/>
      <c r="GW26" s="14"/>
      <c r="GX26" s="14"/>
      <c r="GY26" s="14"/>
      <c r="GZ26" s="14"/>
      <c r="HA26" s="14"/>
      <c r="HB26" s="14"/>
      <c r="HC26" s="14"/>
      <c r="HD26" s="14"/>
      <c r="HE26" s="14"/>
      <c r="HF26" s="14"/>
      <c r="HG26" s="14"/>
      <c r="HH26" s="14"/>
      <c r="HI26" s="14"/>
      <c r="HJ26" s="14"/>
      <c r="HK26" s="14"/>
      <c r="HL26" s="14"/>
      <c r="HM26" s="14"/>
      <c r="HN26" s="14"/>
      <c r="HO26" s="14"/>
      <c r="HP26" s="14"/>
      <c r="HQ26" s="14"/>
      <c r="HR26" s="14"/>
      <c r="HS26" s="14"/>
      <c r="HT26" s="14"/>
      <c r="HU26" s="14"/>
      <c r="HV26" s="14"/>
      <c r="HW26" s="14"/>
      <c r="HX26" s="14"/>
      <c r="HY26" s="14"/>
      <c r="HZ26" s="14"/>
      <c r="IA26" s="14"/>
      <c r="IB26" s="14"/>
      <c r="IC26" s="14"/>
      <c r="ID26" s="14"/>
      <c r="IE26" s="14"/>
      <c r="IF26" s="14"/>
      <c r="IG26" s="14"/>
      <c r="IH26" s="14"/>
      <c r="II26" s="14"/>
      <c r="IJ26" s="14"/>
      <c r="IK26" s="14"/>
      <c r="IL26" s="14"/>
      <c r="IM26" s="14"/>
      <c r="IN26" s="14"/>
      <c r="IO26" s="14"/>
      <c r="IP26" s="14"/>
      <c r="IQ26" s="14"/>
      <c r="IR26" s="14"/>
      <c r="IS26" s="14"/>
      <c r="IT26" s="14"/>
      <c r="IU26" s="14"/>
      <c r="IV26" s="14"/>
      <c r="IW26" s="14"/>
    </row>
    <row r="27" spans="2:257" ht="15.6" customHeight="1">
      <c r="B27" s="629"/>
      <c r="C27" s="629"/>
      <c r="D27" s="629"/>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c r="BX27" s="14"/>
      <c r="BY27" s="14"/>
      <c r="BZ27" s="14"/>
      <c r="CA27" s="14"/>
      <c r="CB27" s="14"/>
      <c r="CC27" s="14"/>
      <c r="CD27" s="14"/>
      <c r="CE27" s="14"/>
      <c r="CF27" s="14"/>
      <c r="CG27" s="14"/>
      <c r="CH27" s="14"/>
      <c r="CI27" s="14"/>
      <c r="CJ27" s="14"/>
      <c r="CK27" s="14"/>
      <c r="CL27" s="14"/>
      <c r="CM27" s="14"/>
      <c r="CN27" s="14"/>
      <c r="CO27" s="14"/>
      <c r="CP27" s="14"/>
      <c r="CQ27" s="14"/>
      <c r="CR27" s="14"/>
      <c r="CS27" s="14"/>
      <c r="CT27" s="14"/>
      <c r="CU27" s="14"/>
      <c r="CV27" s="14"/>
      <c r="CW27" s="14"/>
      <c r="CX27" s="14"/>
      <c r="CY27" s="14"/>
      <c r="CZ27" s="14"/>
      <c r="DA27" s="14"/>
      <c r="DB27" s="14"/>
      <c r="DC27" s="14"/>
      <c r="DD27" s="14"/>
      <c r="DE27" s="14"/>
      <c r="DF27" s="14"/>
      <c r="DG27" s="14"/>
      <c r="DH27" s="14"/>
      <c r="DI27" s="14"/>
      <c r="DJ27" s="14"/>
      <c r="DK27" s="14"/>
      <c r="DL27" s="14"/>
      <c r="DM27" s="14"/>
      <c r="DN27" s="14"/>
      <c r="DO27" s="14"/>
      <c r="DP27" s="14"/>
      <c r="DQ27" s="14"/>
      <c r="DR27" s="14"/>
      <c r="DS27" s="14"/>
      <c r="DT27" s="14"/>
      <c r="DU27" s="14"/>
      <c r="DV27" s="14"/>
      <c r="DW27" s="14"/>
      <c r="DX27" s="14"/>
      <c r="DY27" s="14"/>
      <c r="DZ27" s="14"/>
      <c r="EA27" s="14"/>
      <c r="EB27" s="14"/>
      <c r="EC27" s="14"/>
      <c r="ED27" s="14"/>
      <c r="EE27" s="14"/>
      <c r="EF27" s="14"/>
      <c r="EG27" s="14"/>
      <c r="EH27" s="14"/>
      <c r="EI27" s="14"/>
      <c r="EJ27" s="14"/>
      <c r="EK27" s="14"/>
      <c r="EL27" s="14"/>
      <c r="EM27" s="14"/>
      <c r="EN27" s="14"/>
      <c r="EO27" s="14"/>
      <c r="EP27" s="14"/>
      <c r="EQ27" s="14"/>
      <c r="ER27" s="14"/>
      <c r="ES27" s="14"/>
      <c r="ET27" s="14"/>
      <c r="EU27" s="14"/>
      <c r="EV27" s="14"/>
      <c r="EW27" s="14"/>
      <c r="EX27" s="14"/>
      <c r="EY27" s="14"/>
      <c r="EZ27" s="14"/>
      <c r="FA27" s="14"/>
      <c r="FB27" s="14"/>
      <c r="FC27" s="14"/>
      <c r="FD27" s="14"/>
      <c r="FE27" s="14"/>
      <c r="FF27" s="14"/>
      <c r="FG27" s="14"/>
      <c r="FH27" s="14"/>
      <c r="FI27" s="14"/>
      <c r="FJ27" s="14"/>
      <c r="FK27" s="14"/>
      <c r="FL27" s="14"/>
      <c r="FM27" s="14"/>
      <c r="FN27" s="14"/>
      <c r="FO27" s="14"/>
      <c r="FP27" s="14"/>
      <c r="FQ27" s="14"/>
      <c r="FR27" s="14"/>
      <c r="FS27" s="14"/>
      <c r="FT27" s="14"/>
      <c r="FU27" s="14"/>
      <c r="FV27" s="14"/>
      <c r="FW27" s="14"/>
      <c r="FX27" s="14"/>
      <c r="FY27" s="14"/>
      <c r="FZ27" s="14"/>
      <c r="GA27" s="14"/>
      <c r="GB27" s="14"/>
      <c r="GC27" s="14"/>
      <c r="GD27" s="14"/>
      <c r="GE27" s="14"/>
      <c r="GF27" s="14"/>
      <c r="GG27" s="14"/>
      <c r="GH27" s="14"/>
      <c r="GI27" s="14"/>
      <c r="GJ27" s="14"/>
      <c r="GK27" s="14"/>
      <c r="GL27" s="14"/>
      <c r="GM27" s="14"/>
      <c r="GN27" s="14"/>
      <c r="GO27" s="14"/>
      <c r="GP27" s="14"/>
      <c r="GQ27" s="14"/>
      <c r="GR27" s="14"/>
      <c r="GS27" s="14"/>
      <c r="GT27" s="14"/>
      <c r="GU27" s="14"/>
      <c r="GV27" s="14"/>
      <c r="GW27" s="14"/>
      <c r="GX27" s="14"/>
      <c r="GY27" s="14"/>
      <c r="GZ27" s="14"/>
      <c r="HA27" s="14"/>
      <c r="HB27" s="14"/>
      <c r="HC27" s="14"/>
      <c r="HD27" s="14"/>
      <c r="HE27" s="14"/>
      <c r="HF27" s="14"/>
      <c r="HG27" s="14"/>
      <c r="HH27" s="14"/>
      <c r="HI27" s="14"/>
      <c r="HJ27" s="14"/>
      <c r="HK27" s="14"/>
      <c r="HL27" s="14"/>
      <c r="HM27" s="14"/>
      <c r="HN27" s="14"/>
      <c r="HO27" s="14"/>
      <c r="HP27" s="14"/>
      <c r="HQ27" s="14"/>
      <c r="HR27" s="14"/>
      <c r="HS27" s="14"/>
      <c r="HT27" s="14"/>
      <c r="HU27" s="14"/>
      <c r="HV27" s="14"/>
      <c r="HW27" s="14"/>
      <c r="HX27" s="14"/>
      <c r="HY27" s="14"/>
      <c r="HZ27" s="14"/>
      <c r="IA27" s="14"/>
      <c r="IB27" s="14"/>
      <c r="IC27" s="14"/>
      <c r="ID27" s="14"/>
      <c r="IE27" s="14"/>
      <c r="IF27" s="14"/>
      <c r="IG27" s="14"/>
      <c r="IH27" s="14"/>
      <c r="II27" s="14"/>
      <c r="IJ27" s="14"/>
      <c r="IK27" s="14"/>
      <c r="IL27" s="14"/>
      <c r="IM27" s="14"/>
      <c r="IN27" s="14"/>
      <c r="IO27" s="14"/>
      <c r="IP27" s="14"/>
      <c r="IQ27" s="14"/>
      <c r="IR27" s="14"/>
      <c r="IS27" s="14"/>
      <c r="IT27" s="14"/>
      <c r="IU27" s="14"/>
      <c r="IV27" s="14"/>
      <c r="IW27" s="14"/>
    </row>
    <row r="28" spans="2:257" ht="13.9" customHeight="1">
      <c r="B28" s="629"/>
      <c r="C28" s="629"/>
      <c r="D28" s="629"/>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c r="BM28" s="14"/>
      <c r="BN28" s="14"/>
      <c r="BO28" s="14"/>
      <c r="BP28" s="14"/>
      <c r="BQ28" s="14"/>
      <c r="BR28" s="14"/>
      <c r="BS28" s="14"/>
      <c r="BT28" s="14"/>
      <c r="BU28" s="14"/>
      <c r="BV28" s="14"/>
      <c r="BW28" s="14"/>
      <c r="BX28" s="14"/>
      <c r="BY28" s="14"/>
      <c r="BZ28" s="14"/>
      <c r="CA28" s="14"/>
      <c r="CB28" s="14"/>
      <c r="CC28" s="14"/>
      <c r="CD28" s="14"/>
      <c r="CE28" s="14"/>
      <c r="CF28" s="14"/>
      <c r="CG28" s="14"/>
      <c r="CH28" s="14"/>
      <c r="CI28" s="14"/>
      <c r="CJ28" s="14"/>
      <c r="CK28" s="14"/>
      <c r="CL28" s="14"/>
      <c r="CM28" s="14"/>
      <c r="CN28" s="14"/>
      <c r="CO28" s="14"/>
      <c r="CP28" s="14"/>
      <c r="CQ28" s="14"/>
      <c r="CR28" s="14"/>
      <c r="CS28" s="14"/>
      <c r="CT28" s="14"/>
      <c r="CU28" s="14"/>
      <c r="CV28" s="14"/>
      <c r="CW28" s="14"/>
      <c r="CX28" s="14"/>
      <c r="CY28" s="14"/>
      <c r="CZ28" s="14"/>
      <c r="DA28" s="14"/>
      <c r="DB28" s="14"/>
      <c r="DC28" s="14"/>
      <c r="DD28" s="14"/>
      <c r="DE28" s="14"/>
      <c r="DF28" s="14"/>
      <c r="DG28" s="14"/>
      <c r="DH28" s="14"/>
      <c r="DI28" s="14"/>
      <c r="DJ28" s="14"/>
      <c r="DK28" s="14"/>
      <c r="DL28" s="14"/>
      <c r="DM28" s="14"/>
      <c r="DN28" s="14"/>
      <c r="DO28" s="14"/>
      <c r="DP28" s="14"/>
      <c r="DQ28" s="14"/>
      <c r="DR28" s="14"/>
      <c r="DS28" s="14"/>
      <c r="DT28" s="14"/>
      <c r="DU28" s="14"/>
      <c r="DV28" s="14"/>
      <c r="DW28" s="14"/>
      <c r="DX28" s="14"/>
      <c r="DY28" s="14"/>
      <c r="DZ28" s="14"/>
      <c r="EA28" s="14"/>
      <c r="EB28" s="14"/>
      <c r="EC28" s="14"/>
      <c r="ED28" s="14"/>
      <c r="EE28" s="14"/>
      <c r="EF28" s="14"/>
      <c r="EG28" s="14"/>
      <c r="EH28" s="14"/>
      <c r="EI28" s="14"/>
      <c r="EJ28" s="14"/>
      <c r="EK28" s="14"/>
      <c r="EL28" s="14"/>
      <c r="EM28" s="14"/>
      <c r="EN28" s="14"/>
      <c r="EO28" s="14"/>
      <c r="EP28" s="14"/>
      <c r="EQ28" s="14"/>
      <c r="ER28" s="14"/>
      <c r="ES28" s="14"/>
      <c r="ET28" s="14"/>
      <c r="EU28" s="14"/>
      <c r="EV28" s="14"/>
      <c r="EW28" s="14"/>
      <c r="EX28" s="14"/>
      <c r="EY28" s="14"/>
      <c r="EZ28" s="14"/>
      <c r="FA28" s="14"/>
      <c r="FB28" s="14"/>
      <c r="FC28" s="14"/>
      <c r="FD28" s="14"/>
      <c r="FE28" s="14"/>
      <c r="FF28" s="14"/>
      <c r="FG28" s="14"/>
      <c r="FH28" s="14"/>
      <c r="FI28" s="14"/>
      <c r="FJ28" s="14"/>
      <c r="FK28" s="14"/>
      <c r="FL28" s="14"/>
      <c r="FM28" s="14"/>
      <c r="FN28" s="14"/>
      <c r="FO28" s="14"/>
      <c r="FP28" s="14"/>
      <c r="FQ28" s="14"/>
      <c r="FR28" s="14"/>
      <c r="FS28" s="14"/>
      <c r="FT28" s="14"/>
      <c r="FU28" s="14"/>
      <c r="FV28" s="14"/>
      <c r="FW28" s="14"/>
      <c r="FX28" s="14"/>
      <c r="FY28" s="14"/>
      <c r="FZ28" s="14"/>
      <c r="GA28" s="14"/>
      <c r="GB28" s="14"/>
      <c r="GC28" s="14"/>
      <c r="GD28" s="14"/>
      <c r="GE28" s="14"/>
      <c r="GF28" s="14"/>
      <c r="GG28" s="14"/>
      <c r="GH28" s="14"/>
      <c r="GI28" s="14"/>
      <c r="GJ28" s="14"/>
      <c r="GK28" s="14"/>
      <c r="GL28" s="14"/>
      <c r="GM28" s="14"/>
      <c r="GN28" s="14"/>
      <c r="GO28" s="14"/>
      <c r="GP28" s="14"/>
      <c r="GQ28" s="14"/>
      <c r="GR28" s="14"/>
      <c r="GS28" s="14"/>
      <c r="GT28" s="14"/>
      <c r="GU28" s="14"/>
      <c r="GV28" s="14"/>
      <c r="GW28" s="14"/>
      <c r="GX28" s="14"/>
      <c r="GY28" s="14"/>
      <c r="GZ28" s="14"/>
      <c r="HA28" s="14"/>
      <c r="HB28" s="14"/>
      <c r="HC28" s="14"/>
      <c r="HD28" s="14"/>
      <c r="HE28" s="14"/>
      <c r="HF28" s="14"/>
      <c r="HG28" s="14"/>
      <c r="HH28" s="14"/>
      <c r="HI28" s="14"/>
      <c r="HJ28" s="14"/>
      <c r="HK28" s="14"/>
      <c r="HL28" s="14"/>
      <c r="HM28" s="14"/>
      <c r="HN28" s="14"/>
      <c r="HO28" s="14"/>
      <c r="HP28" s="14"/>
      <c r="HQ28" s="14"/>
      <c r="HR28" s="14"/>
      <c r="HS28" s="14"/>
      <c r="HT28" s="14"/>
      <c r="HU28" s="14"/>
      <c r="HV28" s="14"/>
      <c r="HW28" s="14"/>
      <c r="HX28" s="14"/>
      <c r="HY28" s="14"/>
      <c r="HZ28" s="14"/>
      <c r="IA28" s="14"/>
      <c r="IB28" s="14"/>
      <c r="IC28" s="14"/>
      <c r="ID28" s="14"/>
      <c r="IE28" s="14"/>
      <c r="IF28" s="14"/>
      <c r="IG28" s="14"/>
      <c r="IH28" s="14"/>
      <c r="II28" s="14"/>
      <c r="IJ28" s="14"/>
      <c r="IK28" s="14"/>
      <c r="IL28" s="14"/>
      <c r="IM28" s="14"/>
      <c r="IN28" s="14"/>
      <c r="IO28" s="14"/>
      <c r="IP28" s="14"/>
      <c r="IQ28" s="14"/>
      <c r="IR28" s="14"/>
      <c r="IS28" s="14"/>
      <c r="IT28" s="14"/>
      <c r="IU28" s="14"/>
      <c r="IV28" s="14"/>
      <c r="IW28" s="14"/>
    </row>
    <row r="29" spans="2:257" ht="13.9" customHeight="1">
      <c r="B29" s="32"/>
      <c r="C29" s="32"/>
      <c r="D29" s="32"/>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14"/>
      <c r="BR29" s="14"/>
      <c r="BS29" s="14"/>
      <c r="BT29" s="14"/>
      <c r="BU29" s="14"/>
      <c r="BV29" s="14"/>
      <c r="BW29" s="14"/>
      <c r="BX29" s="14"/>
      <c r="BY29" s="14"/>
      <c r="BZ29" s="14"/>
      <c r="CA29" s="14"/>
      <c r="CB29" s="14"/>
      <c r="CC29" s="14"/>
      <c r="CD29" s="14"/>
      <c r="CE29" s="14"/>
      <c r="CF29" s="14"/>
      <c r="CG29" s="14"/>
      <c r="CH29" s="14"/>
      <c r="CI29" s="14"/>
      <c r="CJ29" s="14"/>
      <c r="CK29" s="14"/>
      <c r="CL29" s="14"/>
      <c r="CM29" s="14"/>
      <c r="CN29" s="14"/>
      <c r="CO29" s="14"/>
      <c r="CP29" s="14"/>
      <c r="CQ29" s="14"/>
      <c r="CR29" s="14"/>
      <c r="CS29" s="14"/>
      <c r="CT29" s="14"/>
      <c r="CU29" s="14"/>
      <c r="CV29" s="14"/>
      <c r="CW29" s="14"/>
      <c r="CX29" s="14"/>
      <c r="CY29" s="14"/>
      <c r="CZ29" s="14"/>
      <c r="DA29" s="14"/>
      <c r="DB29" s="14"/>
      <c r="DC29" s="14"/>
      <c r="DD29" s="14"/>
      <c r="DE29" s="14"/>
      <c r="DF29" s="14"/>
      <c r="DG29" s="14"/>
      <c r="DH29" s="14"/>
      <c r="DI29" s="14"/>
      <c r="DJ29" s="14"/>
      <c r="DK29" s="14"/>
      <c r="DL29" s="14"/>
      <c r="DM29" s="14"/>
      <c r="DN29" s="14"/>
      <c r="DO29" s="14"/>
      <c r="DP29" s="14"/>
      <c r="DQ29" s="14"/>
      <c r="DR29" s="14"/>
      <c r="DS29" s="14"/>
      <c r="DT29" s="14"/>
      <c r="DU29" s="14"/>
      <c r="DV29" s="14"/>
      <c r="DW29" s="14"/>
      <c r="DX29" s="14"/>
      <c r="DY29" s="14"/>
      <c r="DZ29" s="14"/>
      <c r="EA29" s="14"/>
      <c r="EB29" s="14"/>
      <c r="EC29" s="14"/>
      <c r="ED29" s="14"/>
      <c r="EE29" s="14"/>
      <c r="EF29" s="14"/>
      <c r="EG29" s="14"/>
      <c r="EH29" s="14"/>
      <c r="EI29" s="14"/>
      <c r="EJ29" s="14"/>
      <c r="EK29" s="14"/>
      <c r="EL29" s="14"/>
      <c r="EM29" s="14"/>
      <c r="EN29" s="14"/>
      <c r="EO29" s="14"/>
      <c r="EP29" s="14"/>
      <c r="EQ29" s="14"/>
      <c r="ER29" s="14"/>
      <c r="ES29" s="14"/>
      <c r="ET29" s="14"/>
      <c r="EU29" s="14"/>
      <c r="EV29" s="14"/>
      <c r="EW29" s="14"/>
      <c r="EX29" s="14"/>
      <c r="EY29" s="14"/>
      <c r="EZ29" s="14"/>
      <c r="FA29" s="14"/>
      <c r="FB29" s="14"/>
      <c r="FC29" s="14"/>
      <c r="FD29" s="14"/>
      <c r="FE29" s="14"/>
      <c r="FF29" s="14"/>
      <c r="FG29" s="14"/>
      <c r="FH29" s="14"/>
      <c r="FI29" s="14"/>
      <c r="FJ29" s="14"/>
      <c r="FK29" s="14"/>
      <c r="FL29" s="14"/>
      <c r="FM29" s="14"/>
      <c r="FN29" s="14"/>
      <c r="FO29" s="14"/>
      <c r="FP29" s="14"/>
      <c r="FQ29" s="14"/>
      <c r="FR29" s="14"/>
      <c r="FS29" s="14"/>
      <c r="FT29" s="14"/>
      <c r="FU29" s="14"/>
      <c r="FV29" s="14"/>
      <c r="FW29" s="14"/>
      <c r="FX29" s="14"/>
      <c r="FY29" s="14"/>
      <c r="FZ29" s="14"/>
      <c r="GA29" s="14"/>
      <c r="GB29" s="14"/>
      <c r="GC29" s="14"/>
      <c r="GD29" s="14"/>
      <c r="GE29" s="14"/>
      <c r="GF29" s="14"/>
      <c r="GG29" s="14"/>
      <c r="GH29" s="14"/>
      <c r="GI29" s="14"/>
      <c r="GJ29" s="14"/>
      <c r="GK29" s="14"/>
      <c r="GL29" s="14"/>
      <c r="GM29" s="14"/>
      <c r="GN29" s="14"/>
      <c r="GO29" s="14"/>
      <c r="GP29" s="14"/>
      <c r="GQ29" s="14"/>
      <c r="GR29" s="14"/>
      <c r="GS29" s="14"/>
      <c r="GT29" s="14"/>
      <c r="GU29" s="14"/>
      <c r="GV29" s="14"/>
      <c r="GW29" s="14"/>
      <c r="GX29" s="14"/>
      <c r="GY29" s="14"/>
      <c r="GZ29" s="14"/>
      <c r="HA29" s="14"/>
      <c r="HB29" s="14"/>
      <c r="HC29" s="14"/>
      <c r="HD29" s="14"/>
      <c r="HE29" s="14"/>
      <c r="HF29" s="14"/>
      <c r="HG29" s="14"/>
      <c r="HH29" s="14"/>
      <c r="HI29" s="14"/>
      <c r="HJ29" s="14"/>
      <c r="HK29" s="14"/>
      <c r="HL29" s="14"/>
      <c r="HM29" s="14"/>
      <c r="HN29" s="14"/>
      <c r="HO29" s="14"/>
      <c r="HP29" s="14"/>
      <c r="HQ29" s="14"/>
      <c r="HR29" s="14"/>
      <c r="HS29" s="14"/>
      <c r="HT29" s="14"/>
      <c r="HU29" s="14"/>
      <c r="HV29" s="14"/>
      <c r="HW29" s="14"/>
      <c r="HX29" s="14"/>
      <c r="HY29" s="14"/>
      <c r="HZ29" s="14"/>
      <c r="IA29" s="14"/>
      <c r="IB29" s="14"/>
      <c r="IC29" s="14"/>
      <c r="ID29" s="14"/>
      <c r="IE29" s="14"/>
      <c r="IF29" s="14"/>
      <c r="IG29" s="14"/>
      <c r="IH29" s="14"/>
      <c r="II29" s="14"/>
      <c r="IJ29" s="14"/>
      <c r="IK29" s="14"/>
      <c r="IL29" s="14"/>
      <c r="IM29" s="14"/>
      <c r="IN29" s="14"/>
      <c r="IO29" s="14"/>
      <c r="IP29" s="14"/>
      <c r="IQ29" s="14"/>
      <c r="IR29" s="14"/>
      <c r="IS29" s="14"/>
      <c r="IT29" s="14"/>
      <c r="IU29" s="14"/>
      <c r="IV29" s="14"/>
      <c r="IW29" s="14"/>
    </row>
    <row r="30" spans="2:257" ht="13.9" customHeight="1">
      <c r="B30" s="32"/>
      <c r="C30" s="32"/>
      <c r="D30" s="32"/>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14"/>
      <c r="BS30" s="14"/>
      <c r="BT30" s="14"/>
      <c r="BU30" s="14"/>
      <c r="BV30" s="14"/>
      <c r="BW30" s="14"/>
      <c r="BX30" s="14"/>
      <c r="BY30" s="14"/>
      <c r="BZ30" s="14"/>
      <c r="CA30" s="14"/>
      <c r="CB30" s="14"/>
      <c r="CC30" s="14"/>
      <c r="CD30" s="14"/>
      <c r="CE30" s="14"/>
      <c r="CF30" s="14"/>
      <c r="CG30" s="14"/>
      <c r="CH30" s="14"/>
      <c r="CI30" s="14"/>
      <c r="CJ30" s="14"/>
      <c r="CK30" s="14"/>
      <c r="CL30" s="14"/>
      <c r="CM30" s="14"/>
      <c r="CN30" s="14"/>
      <c r="CO30" s="14"/>
      <c r="CP30" s="14"/>
      <c r="CQ30" s="14"/>
      <c r="CR30" s="14"/>
      <c r="CS30" s="14"/>
      <c r="CT30" s="14"/>
      <c r="CU30" s="14"/>
      <c r="CV30" s="14"/>
      <c r="CW30" s="14"/>
      <c r="CX30" s="14"/>
      <c r="CY30" s="14"/>
      <c r="CZ30" s="14"/>
      <c r="DA30" s="14"/>
      <c r="DB30" s="14"/>
      <c r="DC30" s="14"/>
      <c r="DD30" s="14"/>
      <c r="DE30" s="14"/>
      <c r="DF30" s="14"/>
      <c r="DG30" s="14"/>
      <c r="DH30" s="14"/>
      <c r="DI30" s="14"/>
      <c r="DJ30" s="14"/>
      <c r="DK30" s="14"/>
      <c r="DL30" s="14"/>
      <c r="DM30" s="14"/>
      <c r="DN30" s="14"/>
      <c r="DO30" s="14"/>
      <c r="DP30" s="14"/>
      <c r="DQ30" s="14"/>
      <c r="DR30" s="14"/>
      <c r="DS30" s="14"/>
      <c r="DT30" s="14"/>
      <c r="DU30" s="14"/>
      <c r="DV30" s="14"/>
      <c r="DW30" s="14"/>
      <c r="DX30" s="14"/>
      <c r="DY30" s="14"/>
      <c r="DZ30" s="14"/>
      <c r="EA30" s="14"/>
      <c r="EB30" s="14"/>
      <c r="EC30" s="14"/>
      <c r="ED30" s="14"/>
      <c r="EE30" s="14"/>
      <c r="EF30" s="14"/>
      <c r="EG30" s="14"/>
      <c r="EH30" s="14"/>
      <c r="EI30" s="14"/>
      <c r="EJ30" s="14"/>
      <c r="EK30" s="14"/>
      <c r="EL30" s="14"/>
      <c r="EM30" s="14"/>
      <c r="EN30" s="14"/>
      <c r="EO30" s="14"/>
      <c r="EP30" s="14"/>
      <c r="EQ30" s="14"/>
      <c r="ER30" s="14"/>
      <c r="ES30" s="14"/>
      <c r="ET30" s="14"/>
      <c r="EU30" s="14"/>
      <c r="EV30" s="14"/>
      <c r="EW30" s="14"/>
      <c r="EX30" s="14"/>
      <c r="EY30" s="14"/>
      <c r="EZ30" s="14"/>
      <c r="FA30" s="14"/>
      <c r="FB30" s="14"/>
      <c r="FC30" s="14"/>
      <c r="FD30" s="14"/>
      <c r="FE30" s="14"/>
      <c r="FF30" s="14"/>
      <c r="FG30" s="14"/>
      <c r="FH30" s="14"/>
      <c r="FI30" s="14"/>
      <c r="FJ30" s="14"/>
      <c r="FK30" s="14"/>
      <c r="FL30" s="14"/>
      <c r="FM30" s="14"/>
      <c r="FN30" s="14"/>
      <c r="FO30" s="14"/>
      <c r="FP30" s="14"/>
      <c r="FQ30" s="14"/>
      <c r="FR30" s="14"/>
      <c r="FS30" s="14"/>
      <c r="FT30" s="14"/>
      <c r="FU30" s="14"/>
      <c r="FV30" s="14"/>
      <c r="FW30" s="14"/>
      <c r="FX30" s="14"/>
      <c r="FY30" s="14"/>
      <c r="FZ30" s="14"/>
      <c r="GA30" s="14"/>
      <c r="GB30" s="14"/>
      <c r="GC30" s="14"/>
      <c r="GD30" s="14"/>
      <c r="GE30" s="14"/>
      <c r="GF30" s="14"/>
      <c r="GG30" s="14"/>
      <c r="GH30" s="14"/>
      <c r="GI30" s="14"/>
      <c r="GJ30" s="14"/>
      <c r="GK30" s="14"/>
      <c r="GL30" s="14"/>
      <c r="GM30" s="14"/>
      <c r="GN30" s="14"/>
      <c r="GO30" s="14"/>
      <c r="GP30" s="14"/>
      <c r="GQ30" s="14"/>
      <c r="GR30" s="14"/>
      <c r="GS30" s="14"/>
      <c r="GT30" s="14"/>
      <c r="GU30" s="14"/>
      <c r="GV30" s="14"/>
      <c r="GW30" s="14"/>
      <c r="GX30" s="14"/>
      <c r="GY30" s="14"/>
      <c r="GZ30" s="14"/>
      <c r="HA30" s="14"/>
      <c r="HB30" s="14"/>
      <c r="HC30" s="14"/>
      <c r="HD30" s="14"/>
      <c r="HE30" s="14"/>
      <c r="HF30" s="14"/>
      <c r="HG30" s="14"/>
      <c r="HH30" s="14"/>
      <c r="HI30" s="14"/>
      <c r="HJ30" s="14"/>
      <c r="HK30" s="14"/>
      <c r="HL30" s="14"/>
      <c r="HM30" s="14"/>
      <c r="HN30" s="14"/>
      <c r="HO30" s="14"/>
      <c r="HP30" s="14"/>
      <c r="HQ30" s="14"/>
      <c r="HR30" s="14"/>
      <c r="HS30" s="14"/>
      <c r="HT30" s="14"/>
      <c r="HU30" s="14"/>
      <c r="HV30" s="14"/>
      <c r="HW30" s="14"/>
      <c r="HX30" s="14"/>
      <c r="HY30" s="14"/>
      <c r="HZ30" s="14"/>
      <c r="IA30" s="14"/>
      <c r="IB30" s="14"/>
      <c r="IC30" s="14"/>
      <c r="ID30" s="14"/>
      <c r="IE30" s="14"/>
      <c r="IF30" s="14"/>
      <c r="IG30" s="14"/>
      <c r="IH30" s="14"/>
      <c r="II30" s="14"/>
      <c r="IJ30" s="14"/>
      <c r="IK30" s="14"/>
      <c r="IL30" s="14"/>
      <c r="IM30" s="14"/>
      <c r="IN30" s="14"/>
      <c r="IO30" s="14"/>
      <c r="IP30" s="14"/>
      <c r="IQ30" s="14"/>
      <c r="IR30" s="14"/>
      <c r="IS30" s="14"/>
      <c r="IT30" s="14"/>
      <c r="IU30" s="14"/>
      <c r="IV30" s="14"/>
      <c r="IW30" s="14"/>
    </row>
    <row r="31" spans="2:257">
      <c r="B31" s="23"/>
      <c r="C31" s="23" t="s">
        <v>15</v>
      </c>
      <c r="D31" s="23"/>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c r="AX31" s="14"/>
      <c r="AY31" s="14"/>
      <c r="AZ31" s="14"/>
      <c r="BA31" s="14"/>
      <c r="BB31" s="14"/>
      <c r="BC31" s="14"/>
      <c r="BD31" s="14"/>
      <c r="BE31" s="14"/>
      <c r="BF31" s="14"/>
      <c r="BG31" s="14"/>
      <c r="BH31" s="14"/>
      <c r="BI31" s="14"/>
      <c r="BJ31" s="14"/>
      <c r="BK31" s="14"/>
      <c r="BL31" s="14"/>
      <c r="BM31" s="14"/>
      <c r="BN31" s="14"/>
      <c r="BO31" s="14"/>
      <c r="BP31" s="14"/>
      <c r="BQ31" s="14"/>
      <c r="BR31" s="14"/>
      <c r="BS31" s="14"/>
      <c r="BT31" s="14"/>
      <c r="BU31" s="14"/>
      <c r="BV31" s="14"/>
      <c r="BW31" s="14"/>
      <c r="BX31" s="14"/>
      <c r="BY31" s="14"/>
      <c r="BZ31" s="14"/>
      <c r="CA31" s="14"/>
      <c r="CB31" s="14"/>
      <c r="CC31" s="14"/>
      <c r="CD31" s="14"/>
      <c r="CE31" s="14"/>
      <c r="CF31" s="14"/>
      <c r="CG31" s="14"/>
      <c r="CH31" s="14"/>
      <c r="CI31" s="14"/>
      <c r="CJ31" s="14"/>
      <c r="CK31" s="14"/>
      <c r="CL31" s="14"/>
      <c r="CM31" s="14"/>
      <c r="CN31" s="14"/>
      <c r="CO31" s="14"/>
      <c r="CP31" s="14"/>
      <c r="CQ31" s="14"/>
      <c r="CR31" s="14"/>
      <c r="CS31" s="14"/>
      <c r="CT31" s="14"/>
      <c r="CU31" s="14"/>
      <c r="CV31" s="14"/>
      <c r="CW31" s="14"/>
      <c r="CX31" s="14"/>
      <c r="CY31" s="14"/>
      <c r="CZ31" s="14"/>
      <c r="DA31" s="14"/>
      <c r="DB31" s="14"/>
      <c r="DC31" s="14"/>
      <c r="DD31" s="14"/>
      <c r="DE31" s="14"/>
      <c r="DF31" s="14"/>
      <c r="DG31" s="14"/>
      <c r="DH31" s="14"/>
      <c r="DI31" s="14"/>
      <c r="DJ31" s="14"/>
      <c r="DK31" s="14"/>
      <c r="DL31" s="14"/>
      <c r="DM31" s="14"/>
      <c r="DN31" s="14"/>
      <c r="DO31" s="14"/>
      <c r="DP31" s="14"/>
      <c r="DQ31" s="14"/>
      <c r="DR31" s="14"/>
      <c r="DS31" s="14"/>
      <c r="DT31" s="14"/>
      <c r="DU31" s="14"/>
      <c r="DV31" s="14"/>
      <c r="DW31" s="14"/>
      <c r="DX31" s="14"/>
      <c r="DY31" s="14"/>
      <c r="DZ31" s="14"/>
      <c r="EA31" s="14"/>
      <c r="EB31" s="14"/>
      <c r="EC31" s="14"/>
      <c r="ED31" s="14"/>
      <c r="EE31" s="14"/>
      <c r="EF31" s="14"/>
      <c r="EG31" s="14"/>
      <c r="EH31" s="14"/>
      <c r="EI31" s="14"/>
      <c r="EJ31" s="14"/>
      <c r="EK31" s="14"/>
      <c r="EL31" s="14"/>
      <c r="EM31" s="14"/>
      <c r="EN31" s="14"/>
      <c r="EO31" s="14"/>
      <c r="EP31" s="14"/>
      <c r="EQ31" s="14"/>
      <c r="ER31" s="14"/>
      <c r="ES31" s="14"/>
      <c r="ET31" s="14"/>
      <c r="EU31" s="14"/>
      <c r="EV31" s="14"/>
      <c r="EW31" s="14"/>
      <c r="EX31" s="14"/>
      <c r="EY31" s="14"/>
      <c r="EZ31" s="14"/>
      <c r="FA31" s="14"/>
      <c r="FB31" s="14"/>
      <c r="FC31" s="14"/>
      <c r="FD31" s="14"/>
      <c r="FE31" s="14"/>
      <c r="FF31" s="14"/>
      <c r="FG31" s="14"/>
      <c r="FH31" s="14"/>
      <c r="FI31" s="14"/>
      <c r="FJ31" s="14"/>
      <c r="FK31" s="14"/>
      <c r="FL31" s="14"/>
      <c r="FM31" s="14"/>
      <c r="FN31" s="14"/>
      <c r="FO31" s="14"/>
      <c r="FP31" s="14"/>
      <c r="FQ31" s="14"/>
      <c r="FR31" s="14"/>
      <c r="FS31" s="14"/>
      <c r="FT31" s="14"/>
      <c r="FU31" s="14"/>
      <c r="FV31" s="14"/>
      <c r="FW31" s="14"/>
      <c r="FX31" s="14"/>
      <c r="FY31" s="14"/>
      <c r="FZ31" s="14"/>
      <c r="GA31" s="14"/>
      <c r="GB31" s="14"/>
      <c r="GC31" s="14"/>
      <c r="GD31" s="14"/>
      <c r="GE31" s="14"/>
      <c r="GF31" s="14"/>
      <c r="GG31" s="14"/>
      <c r="GH31" s="14"/>
      <c r="GI31" s="14"/>
      <c r="GJ31" s="14"/>
      <c r="GK31" s="14"/>
      <c r="GL31" s="14"/>
      <c r="GM31" s="14"/>
      <c r="GN31" s="14"/>
      <c r="GO31" s="14"/>
      <c r="GP31" s="14"/>
      <c r="GQ31" s="14"/>
      <c r="GR31" s="14"/>
      <c r="GS31" s="14"/>
      <c r="GT31" s="14"/>
      <c r="GU31" s="14"/>
      <c r="GV31" s="14"/>
      <c r="GW31" s="14"/>
      <c r="GX31" s="14"/>
      <c r="GY31" s="14"/>
      <c r="GZ31" s="14"/>
      <c r="HA31" s="14"/>
      <c r="HB31" s="14"/>
      <c r="HC31" s="14"/>
      <c r="HD31" s="14"/>
      <c r="HE31" s="14"/>
      <c r="HF31" s="14"/>
      <c r="HG31" s="14"/>
      <c r="HH31" s="14"/>
      <c r="HI31" s="14"/>
      <c r="HJ31" s="14"/>
      <c r="HK31" s="14"/>
      <c r="HL31" s="14"/>
      <c r="HM31" s="14"/>
      <c r="HN31" s="14"/>
      <c r="HO31" s="14"/>
      <c r="HP31" s="14"/>
      <c r="HQ31" s="14"/>
      <c r="HR31" s="14"/>
      <c r="HS31" s="14"/>
      <c r="HT31" s="14"/>
      <c r="HU31" s="14"/>
      <c r="HV31" s="14"/>
      <c r="HW31" s="14"/>
      <c r="HX31" s="14"/>
      <c r="HY31" s="14"/>
      <c r="HZ31" s="14"/>
      <c r="IA31" s="14"/>
      <c r="IB31" s="14"/>
      <c r="IC31" s="14"/>
      <c r="ID31" s="14"/>
      <c r="IE31" s="14"/>
      <c r="IF31" s="14"/>
      <c r="IG31" s="14"/>
      <c r="IH31" s="14"/>
      <c r="II31" s="14"/>
      <c r="IJ31" s="14"/>
      <c r="IK31" s="14"/>
      <c r="IL31" s="14"/>
      <c r="IM31" s="14"/>
      <c r="IN31" s="14"/>
      <c r="IO31" s="14"/>
      <c r="IP31" s="14"/>
      <c r="IQ31" s="14"/>
      <c r="IR31" s="14"/>
      <c r="IS31" s="14"/>
      <c r="IT31" s="14"/>
      <c r="IU31" s="14"/>
      <c r="IV31" s="14"/>
      <c r="IW31" s="14"/>
    </row>
    <row r="32" spans="2:257">
      <c r="B32" s="23"/>
      <c r="C32" s="23"/>
      <c r="D32" s="23"/>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c r="BM32" s="14"/>
      <c r="BN32" s="14"/>
      <c r="BO32" s="14"/>
      <c r="BP32" s="14"/>
      <c r="BQ32" s="14"/>
      <c r="BR32" s="14"/>
      <c r="BS32" s="14"/>
      <c r="BT32" s="14"/>
      <c r="BU32" s="14"/>
      <c r="BV32" s="14"/>
      <c r="BW32" s="14"/>
      <c r="BX32" s="14"/>
      <c r="BY32" s="14"/>
      <c r="BZ32" s="14"/>
      <c r="CA32" s="14"/>
      <c r="CB32" s="14"/>
      <c r="CC32" s="14"/>
      <c r="CD32" s="14"/>
      <c r="CE32" s="14"/>
      <c r="CF32" s="14"/>
      <c r="CG32" s="14"/>
      <c r="CH32" s="14"/>
      <c r="CI32" s="14"/>
      <c r="CJ32" s="14"/>
      <c r="CK32" s="14"/>
      <c r="CL32" s="14"/>
      <c r="CM32" s="14"/>
      <c r="CN32" s="14"/>
      <c r="CO32" s="14"/>
      <c r="CP32" s="14"/>
      <c r="CQ32" s="14"/>
      <c r="CR32" s="14"/>
      <c r="CS32" s="14"/>
      <c r="CT32" s="14"/>
      <c r="CU32" s="14"/>
      <c r="CV32" s="14"/>
      <c r="CW32" s="14"/>
      <c r="CX32" s="14"/>
      <c r="CY32" s="14"/>
      <c r="CZ32" s="14"/>
      <c r="DA32" s="14"/>
      <c r="DB32" s="14"/>
      <c r="DC32" s="14"/>
      <c r="DD32" s="14"/>
      <c r="DE32" s="14"/>
      <c r="DF32" s="14"/>
      <c r="DG32" s="14"/>
      <c r="DH32" s="14"/>
      <c r="DI32" s="14"/>
      <c r="DJ32" s="14"/>
      <c r="DK32" s="14"/>
      <c r="DL32" s="14"/>
      <c r="DM32" s="14"/>
      <c r="DN32" s="14"/>
      <c r="DO32" s="14"/>
      <c r="DP32" s="14"/>
      <c r="DQ32" s="14"/>
      <c r="DR32" s="14"/>
      <c r="DS32" s="14"/>
      <c r="DT32" s="14"/>
      <c r="DU32" s="14"/>
      <c r="DV32" s="14"/>
      <c r="DW32" s="14"/>
      <c r="DX32" s="14"/>
      <c r="DY32" s="14"/>
      <c r="DZ32" s="14"/>
      <c r="EA32" s="14"/>
      <c r="EB32" s="14"/>
      <c r="EC32" s="14"/>
      <c r="ED32" s="14"/>
      <c r="EE32" s="14"/>
      <c r="EF32" s="14"/>
      <c r="EG32" s="14"/>
      <c r="EH32" s="14"/>
      <c r="EI32" s="14"/>
      <c r="EJ32" s="14"/>
      <c r="EK32" s="14"/>
      <c r="EL32" s="14"/>
      <c r="EM32" s="14"/>
      <c r="EN32" s="14"/>
      <c r="EO32" s="14"/>
      <c r="EP32" s="14"/>
      <c r="EQ32" s="14"/>
      <c r="ER32" s="14"/>
      <c r="ES32" s="14"/>
      <c r="ET32" s="14"/>
      <c r="EU32" s="14"/>
      <c r="EV32" s="14"/>
      <c r="EW32" s="14"/>
      <c r="EX32" s="14"/>
      <c r="EY32" s="14"/>
      <c r="EZ32" s="14"/>
      <c r="FA32" s="14"/>
      <c r="FB32" s="14"/>
      <c r="FC32" s="14"/>
      <c r="FD32" s="14"/>
      <c r="FE32" s="14"/>
      <c r="FF32" s="14"/>
      <c r="FG32" s="14"/>
      <c r="FH32" s="14"/>
      <c r="FI32" s="14"/>
      <c r="FJ32" s="14"/>
      <c r="FK32" s="14"/>
      <c r="FL32" s="14"/>
      <c r="FM32" s="14"/>
      <c r="FN32" s="14"/>
      <c r="FO32" s="14"/>
      <c r="FP32" s="14"/>
      <c r="FQ32" s="14"/>
      <c r="FR32" s="14"/>
      <c r="FS32" s="14"/>
      <c r="FT32" s="14"/>
      <c r="FU32" s="14"/>
      <c r="FV32" s="14"/>
      <c r="FW32" s="14"/>
      <c r="FX32" s="14"/>
      <c r="FY32" s="14"/>
      <c r="FZ32" s="14"/>
      <c r="GA32" s="14"/>
      <c r="GB32" s="14"/>
      <c r="GC32" s="14"/>
      <c r="GD32" s="14"/>
      <c r="GE32" s="14"/>
      <c r="GF32" s="14"/>
      <c r="GG32" s="14"/>
      <c r="GH32" s="14"/>
      <c r="GI32" s="14"/>
      <c r="GJ32" s="14"/>
      <c r="GK32" s="14"/>
      <c r="GL32" s="14"/>
      <c r="GM32" s="14"/>
      <c r="GN32" s="14"/>
      <c r="GO32" s="14"/>
      <c r="GP32" s="14"/>
      <c r="GQ32" s="14"/>
      <c r="GR32" s="14"/>
      <c r="GS32" s="14"/>
      <c r="GT32" s="14"/>
      <c r="GU32" s="14"/>
      <c r="GV32" s="14"/>
      <c r="GW32" s="14"/>
      <c r="GX32" s="14"/>
      <c r="GY32" s="14"/>
      <c r="GZ32" s="14"/>
      <c r="HA32" s="14"/>
      <c r="HB32" s="14"/>
      <c r="HC32" s="14"/>
      <c r="HD32" s="14"/>
      <c r="HE32" s="14"/>
      <c r="HF32" s="14"/>
      <c r="HG32" s="14"/>
      <c r="HH32" s="14"/>
      <c r="HI32" s="14"/>
      <c r="HJ32" s="14"/>
      <c r="HK32" s="14"/>
      <c r="HL32" s="14"/>
      <c r="HM32" s="14"/>
      <c r="HN32" s="14"/>
      <c r="HO32" s="14"/>
      <c r="HP32" s="14"/>
      <c r="HQ32" s="14"/>
      <c r="HR32" s="14"/>
      <c r="HS32" s="14"/>
      <c r="HT32" s="14"/>
      <c r="HU32" s="14"/>
      <c r="HV32" s="14"/>
      <c r="HW32" s="14"/>
      <c r="HX32" s="14"/>
      <c r="HY32" s="14"/>
      <c r="HZ32" s="14"/>
      <c r="IA32" s="14"/>
      <c r="IB32" s="14"/>
      <c r="IC32" s="14"/>
      <c r="ID32" s="14"/>
      <c r="IE32" s="14"/>
      <c r="IF32" s="14"/>
      <c r="IG32" s="14"/>
      <c r="IH32" s="14"/>
      <c r="II32" s="14"/>
      <c r="IJ32" s="14"/>
      <c r="IK32" s="14"/>
      <c r="IL32" s="14"/>
      <c r="IM32" s="14"/>
      <c r="IN32" s="14"/>
      <c r="IO32" s="14"/>
      <c r="IP32" s="14"/>
      <c r="IQ32" s="14"/>
      <c r="IR32" s="14"/>
      <c r="IS32" s="14"/>
      <c r="IT32" s="14"/>
      <c r="IU32" s="14"/>
      <c r="IV32" s="14"/>
      <c r="IW32" s="14"/>
    </row>
    <row r="33" spans="2:257">
      <c r="B33" s="23"/>
      <c r="C33" s="23"/>
      <c r="D33" s="23"/>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c r="BX33" s="14"/>
      <c r="BY33" s="14"/>
      <c r="BZ33" s="14"/>
      <c r="CA33" s="14"/>
      <c r="CB33" s="14"/>
      <c r="CC33" s="14"/>
      <c r="CD33" s="14"/>
      <c r="CE33" s="14"/>
      <c r="CF33" s="14"/>
      <c r="CG33" s="14"/>
      <c r="CH33" s="14"/>
      <c r="CI33" s="14"/>
      <c r="CJ33" s="14"/>
      <c r="CK33" s="14"/>
      <c r="CL33" s="14"/>
      <c r="CM33" s="14"/>
      <c r="CN33" s="14"/>
      <c r="CO33" s="14"/>
      <c r="CP33" s="14"/>
      <c r="CQ33" s="14"/>
      <c r="CR33" s="14"/>
      <c r="CS33" s="14"/>
      <c r="CT33" s="14"/>
      <c r="CU33" s="14"/>
      <c r="CV33" s="14"/>
      <c r="CW33" s="14"/>
      <c r="CX33" s="14"/>
      <c r="CY33" s="14"/>
      <c r="CZ33" s="14"/>
      <c r="DA33" s="14"/>
      <c r="DB33" s="14"/>
      <c r="DC33" s="14"/>
      <c r="DD33" s="14"/>
      <c r="DE33" s="14"/>
      <c r="DF33" s="14"/>
      <c r="DG33" s="14"/>
      <c r="DH33" s="14"/>
      <c r="DI33" s="14"/>
      <c r="DJ33" s="14"/>
      <c r="DK33" s="14"/>
      <c r="DL33" s="14"/>
      <c r="DM33" s="14"/>
      <c r="DN33" s="14"/>
      <c r="DO33" s="14"/>
      <c r="DP33" s="14"/>
      <c r="DQ33" s="14"/>
      <c r="DR33" s="14"/>
      <c r="DS33" s="14"/>
      <c r="DT33" s="14"/>
      <c r="DU33" s="14"/>
      <c r="DV33" s="14"/>
      <c r="DW33" s="14"/>
      <c r="DX33" s="14"/>
      <c r="DY33" s="14"/>
      <c r="DZ33" s="14"/>
      <c r="EA33" s="14"/>
      <c r="EB33" s="14"/>
      <c r="EC33" s="14"/>
      <c r="ED33" s="14"/>
      <c r="EE33" s="14"/>
      <c r="EF33" s="14"/>
      <c r="EG33" s="14"/>
      <c r="EH33" s="14"/>
      <c r="EI33" s="14"/>
      <c r="EJ33" s="14"/>
      <c r="EK33" s="14"/>
      <c r="EL33" s="14"/>
      <c r="EM33" s="14"/>
      <c r="EN33" s="14"/>
      <c r="EO33" s="14"/>
      <c r="EP33" s="14"/>
      <c r="EQ33" s="14"/>
      <c r="ER33" s="14"/>
      <c r="ES33" s="14"/>
      <c r="ET33" s="14"/>
      <c r="EU33" s="14"/>
      <c r="EV33" s="14"/>
      <c r="EW33" s="14"/>
      <c r="EX33" s="14"/>
      <c r="EY33" s="14"/>
      <c r="EZ33" s="14"/>
      <c r="FA33" s="14"/>
      <c r="FB33" s="14"/>
      <c r="FC33" s="14"/>
      <c r="FD33" s="14"/>
      <c r="FE33" s="14"/>
      <c r="FF33" s="14"/>
      <c r="FG33" s="14"/>
      <c r="FH33" s="14"/>
      <c r="FI33" s="14"/>
      <c r="FJ33" s="14"/>
      <c r="FK33" s="14"/>
      <c r="FL33" s="14"/>
      <c r="FM33" s="14"/>
      <c r="FN33" s="14"/>
      <c r="FO33" s="14"/>
      <c r="FP33" s="14"/>
      <c r="FQ33" s="14"/>
      <c r="FR33" s="14"/>
      <c r="FS33" s="14"/>
      <c r="FT33" s="14"/>
      <c r="FU33" s="14"/>
      <c r="FV33" s="14"/>
      <c r="FW33" s="14"/>
      <c r="FX33" s="14"/>
      <c r="FY33" s="14"/>
      <c r="FZ33" s="14"/>
      <c r="GA33" s="14"/>
      <c r="GB33" s="14"/>
      <c r="GC33" s="14"/>
      <c r="GD33" s="14"/>
      <c r="GE33" s="14"/>
      <c r="GF33" s="14"/>
      <c r="GG33" s="14"/>
      <c r="GH33" s="14"/>
      <c r="GI33" s="14"/>
      <c r="GJ33" s="14"/>
      <c r="GK33" s="14"/>
      <c r="GL33" s="14"/>
      <c r="GM33" s="14"/>
      <c r="GN33" s="14"/>
      <c r="GO33" s="14"/>
      <c r="GP33" s="14"/>
      <c r="GQ33" s="14"/>
      <c r="GR33" s="14"/>
      <c r="GS33" s="14"/>
      <c r="GT33" s="14"/>
      <c r="GU33" s="14"/>
      <c r="GV33" s="14"/>
      <c r="GW33" s="14"/>
      <c r="GX33" s="14"/>
      <c r="GY33" s="14"/>
      <c r="GZ33" s="14"/>
      <c r="HA33" s="14"/>
      <c r="HB33" s="14"/>
      <c r="HC33" s="14"/>
      <c r="HD33" s="14"/>
      <c r="HE33" s="14"/>
      <c r="HF33" s="14"/>
      <c r="HG33" s="14"/>
      <c r="HH33" s="14"/>
      <c r="HI33" s="14"/>
      <c r="HJ33" s="14"/>
      <c r="HK33" s="14"/>
      <c r="HL33" s="14"/>
      <c r="HM33" s="14"/>
      <c r="HN33" s="14"/>
      <c r="HO33" s="14"/>
      <c r="HP33" s="14"/>
      <c r="HQ33" s="14"/>
      <c r="HR33" s="14"/>
      <c r="HS33" s="14"/>
      <c r="HT33" s="14"/>
      <c r="HU33" s="14"/>
      <c r="HV33" s="14"/>
      <c r="HW33" s="14"/>
      <c r="HX33" s="14"/>
      <c r="HY33" s="14"/>
      <c r="HZ33" s="14"/>
      <c r="IA33" s="14"/>
      <c r="IB33" s="14"/>
      <c r="IC33" s="14"/>
      <c r="ID33" s="14"/>
      <c r="IE33" s="14"/>
      <c r="IF33" s="14"/>
      <c r="IG33" s="14"/>
      <c r="IH33" s="14"/>
      <c r="II33" s="14"/>
      <c r="IJ33" s="14"/>
      <c r="IK33" s="14"/>
      <c r="IL33" s="14"/>
      <c r="IM33" s="14"/>
      <c r="IN33" s="14"/>
      <c r="IO33" s="14"/>
      <c r="IP33" s="14"/>
      <c r="IQ33" s="14"/>
      <c r="IR33" s="14"/>
      <c r="IS33" s="14"/>
      <c r="IT33" s="14"/>
      <c r="IU33" s="14"/>
      <c r="IV33" s="14"/>
      <c r="IW33" s="14"/>
    </row>
    <row r="34" spans="2:257" ht="13.5">
      <c r="B34" s="23"/>
      <c r="C34" s="30"/>
      <c r="D34" s="23"/>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14"/>
      <c r="BP34" s="14"/>
      <c r="BQ34" s="14"/>
      <c r="BR34" s="14"/>
      <c r="BS34" s="14"/>
      <c r="BT34" s="14"/>
      <c r="BU34" s="14"/>
      <c r="BV34" s="14"/>
      <c r="BW34" s="14"/>
      <c r="BX34" s="14"/>
      <c r="BY34" s="14"/>
      <c r="BZ34" s="14"/>
      <c r="CA34" s="14"/>
      <c r="CB34" s="14"/>
      <c r="CC34" s="14"/>
      <c r="CD34" s="14"/>
      <c r="CE34" s="14"/>
      <c r="CF34" s="14"/>
      <c r="CG34" s="14"/>
      <c r="CH34" s="14"/>
      <c r="CI34" s="14"/>
      <c r="CJ34" s="14"/>
      <c r="CK34" s="14"/>
      <c r="CL34" s="14"/>
      <c r="CM34" s="14"/>
      <c r="CN34" s="14"/>
      <c r="CO34" s="14"/>
      <c r="CP34" s="14"/>
      <c r="CQ34" s="14"/>
      <c r="CR34" s="14"/>
      <c r="CS34" s="14"/>
      <c r="CT34" s="14"/>
      <c r="CU34" s="14"/>
      <c r="CV34" s="14"/>
      <c r="CW34" s="14"/>
      <c r="CX34" s="14"/>
      <c r="CY34" s="14"/>
      <c r="CZ34" s="14"/>
      <c r="DA34" s="14"/>
      <c r="DB34" s="14"/>
      <c r="DC34" s="14"/>
      <c r="DD34" s="14"/>
      <c r="DE34" s="14"/>
      <c r="DF34" s="14"/>
      <c r="DG34" s="14"/>
      <c r="DH34" s="14"/>
      <c r="DI34" s="14"/>
      <c r="DJ34" s="14"/>
      <c r="DK34" s="14"/>
      <c r="DL34" s="14"/>
      <c r="DM34" s="14"/>
      <c r="DN34" s="14"/>
      <c r="DO34" s="14"/>
      <c r="DP34" s="14"/>
      <c r="DQ34" s="14"/>
      <c r="DR34" s="14"/>
      <c r="DS34" s="14"/>
      <c r="DT34" s="14"/>
      <c r="DU34" s="14"/>
      <c r="DV34" s="14"/>
      <c r="DW34" s="14"/>
      <c r="DX34" s="14"/>
      <c r="DY34" s="14"/>
      <c r="DZ34" s="14"/>
      <c r="EA34" s="14"/>
      <c r="EB34" s="14"/>
      <c r="EC34" s="14"/>
      <c r="ED34" s="14"/>
      <c r="EE34" s="14"/>
      <c r="EF34" s="14"/>
      <c r="EG34" s="14"/>
      <c r="EH34" s="14"/>
      <c r="EI34" s="14"/>
      <c r="EJ34" s="14"/>
      <c r="EK34" s="14"/>
      <c r="EL34" s="14"/>
      <c r="EM34" s="14"/>
      <c r="EN34" s="14"/>
      <c r="EO34" s="14"/>
      <c r="EP34" s="14"/>
      <c r="EQ34" s="14"/>
      <c r="ER34" s="14"/>
      <c r="ES34" s="14"/>
      <c r="ET34" s="14"/>
      <c r="EU34" s="14"/>
      <c r="EV34" s="14"/>
      <c r="EW34" s="14"/>
      <c r="EX34" s="14"/>
      <c r="EY34" s="14"/>
      <c r="EZ34" s="14"/>
      <c r="FA34" s="14"/>
      <c r="FB34" s="14"/>
      <c r="FC34" s="14"/>
      <c r="FD34" s="14"/>
      <c r="FE34" s="14"/>
      <c r="FF34" s="14"/>
      <c r="FG34" s="14"/>
      <c r="FH34" s="14"/>
      <c r="FI34" s="14"/>
      <c r="FJ34" s="14"/>
      <c r="FK34" s="14"/>
      <c r="FL34" s="14"/>
      <c r="FM34" s="14"/>
      <c r="FN34" s="14"/>
      <c r="FO34" s="14"/>
      <c r="FP34" s="14"/>
      <c r="FQ34" s="14"/>
      <c r="FR34" s="14"/>
      <c r="FS34" s="14"/>
      <c r="FT34" s="14"/>
      <c r="FU34" s="14"/>
      <c r="FV34" s="14"/>
      <c r="FW34" s="14"/>
      <c r="FX34" s="14"/>
      <c r="FY34" s="14"/>
      <c r="FZ34" s="14"/>
      <c r="GA34" s="14"/>
      <c r="GB34" s="14"/>
      <c r="GC34" s="14"/>
      <c r="GD34" s="14"/>
      <c r="GE34" s="14"/>
      <c r="GF34" s="14"/>
      <c r="GG34" s="14"/>
      <c r="GH34" s="14"/>
      <c r="GI34" s="14"/>
      <c r="GJ34" s="14"/>
      <c r="GK34" s="14"/>
      <c r="GL34" s="14"/>
      <c r="GM34" s="14"/>
      <c r="GN34" s="14"/>
      <c r="GO34" s="14"/>
      <c r="GP34" s="14"/>
      <c r="GQ34" s="14"/>
      <c r="GR34" s="14"/>
      <c r="GS34" s="14"/>
      <c r="GT34" s="14"/>
      <c r="GU34" s="14"/>
      <c r="GV34" s="14"/>
      <c r="GW34" s="14"/>
      <c r="GX34" s="14"/>
      <c r="GY34" s="14"/>
      <c r="GZ34" s="14"/>
      <c r="HA34" s="14"/>
      <c r="HB34" s="14"/>
      <c r="HC34" s="14"/>
      <c r="HD34" s="14"/>
      <c r="HE34" s="14"/>
      <c r="HF34" s="14"/>
      <c r="HG34" s="14"/>
      <c r="HH34" s="14"/>
      <c r="HI34" s="14"/>
      <c r="HJ34" s="14"/>
      <c r="HK34" s="14"/>
      <c r="HL34" s="14"/>
      <c r="HM34" s="14"/>
      <c r="HN34" s="14"/>
      <c r="HO34" s="14"/>
      <c r="HP34" s="14"/>
      <c r="HQ34" s="14"/>
      <c r="HR34" s="14"/>
      <c r="HS34" s="14"/>
      <c r="HT34" s="14"/>
      <c r="HU34" s="14"/>
      <c r="HV34" s="14"/>
      <c r="HW34" s="14"/>
      <c r="HX34" s="14"/>
      <c r="HY34" s="14"/>
      <c r="HZ34" s="14"/>
      <c r="IA34" s="14"/>
      <c r="IB34" s="14"/>
      <c r="IC34" s="14"/>
      <c r="ID34" s="14"/>
      <c r="IE34" s="14"/>
      <c r="IF34" s="14"/>
      <c r="IG34" s="14"/>
      <c r="IH34" s="14"/>
      <c r="II34" s="14"/>
      <c r="IJ34" s="14"/>
      <c r="IK34" s="14"/>
      <c r="IL34" s="14"/>
      <c r="IM34" s="14"/>
      <c r="IN34" s="14"/>
      <c r="IO34" s="14"/>
      <c r="IP34" s="14"/>
      <c r="IQ34" s="14"/>
      <c r="IR34" s="14"/>
      <c r="IS34" s="14"/>
      <c r="IT34" s="14"/>
      <c r="IU34" s="14"/>
      <c r="IV34" s="14"/>
      <c r="IW34" s="14"/>
    </row>
    <row r="35" spans="2:257" ht="13.5">
      <c r="B35" s="23"/>
      <c r="C35" s="30"/>
      <c r="D35" s="23"/>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c r="BM35" s="14"/>
      <c r="BN35" s="14"/>
      <c r="BO35" s="14"/>
      <c r="BP35" s="14"/>
      <c r="BQ35" s="14"/>
      <c r="BR35" s="14"/>
      <c r="BS35" s="14"/>
      <c r="BT35" s="14"/>
      <c r="BU35" s="14"/>
      <c r="BV35" s="14"/>
      <c r="BW35" s="14"/>
      <c r="BX35" s="14"/>
      <c r="BY35" s="14"/>
      <c r="BZ35" s="14"/>
      <c r="CA35" s="14"/>
      <c r="CB35" s="14"/>
      <c r="CC35" s="14"/>
      <c r="CD35" s="14"/>
      <c r="CE35" s="14"/>
      <c r="CF35" s="14"/>
      <c r="CG35" s="14"/>
      <c r="CH35" s="14"/>
      <c r="CI35" s="14"/>
      <c r="CJ35" s="14"/>
      <c r="CK35" s="14"/>
      <c r="CL35" s="14"/>
      <c r="CM35" s="14"/>
      <c r="CN35" s="14"/>
      <c r="CO35" s="14"/>
      <c r="CP35" s="14"/>
      <c r="CQ35" s="14"/>
      <c r="CR35" s="14"/>
      <c r="CS35" s="14"/>
      <c r="CT35" s="14"/>
      <c r="CU35" s="14"/>
      <c r="CV35" s="14"/>
      <c r="CW35" s="14"/>
      <c r="CX35" s="14"/>
      <c r="CY35" s="14"/>
      <c r="CZ35" s="14"/>
      <c r="DA35" s="14"/>
      <c r="DB35" s="14"/>
      <c r="DC35" s="14"/>
      <c r="DD35" s="14"/>
      <c r="DE35" s="14"/>
      <c r="DF35" s="14"/>
      <c r="DG35" s="14"/>
      <c r="DH35" s="14"/>
      <c r="DI35" s="14"/>
      <c r="DJ35" s="14"/>
      <c r="DK35" s="14"/>
      <c r="DL35" s="14"/>
      <c r="DM35" s="14"/>
      <c r="DN35" s="14"/>
      <c r="DO35" s="14"/>
      <c r="DP35" s="14"/>
      <c r="DQ35" s="14"/>
      <c r="DR35" s="14"/>
      <c r="DS35" s="14"/>
      <c r="DT35" s="14"/>
      <c r="DU35" s="14"/>
      <c r="DV35" s="14"/>
      <c r="DW35" s="14"/>
      <c r="DX35" s="14"/>
      <c r="DY35" s="14"/>
      <c r="DZ35" s="14"/>
      <c r="EA35" s="14"/>
      <c r="EB35" s="14"/>
      <c r="EC35" s="14"/>
      <c r="ED35" s="14"/>
      <c r="EE35" s="14"/>
      <c r="EF35" s="14"/>
      <c r="EG35" s="14"/>
      <c r="EH35" s="14"/>
      <c r="EI35" s="14"/>
      <c r="EJ35" s="14"/>
      <c r="EK35" s="14"/>
      <c r="EL35" s="14"/>
      <c r="EM35" s="14"/>
      <c r="EN35" s="14"/>
      <c r="EO35" s="14"/>
      <c r="EP35" s="14"/>
      <c r="EQ35" s="14"/>
      <c r="ER35" s="14"/>
      <c r="ES35" s="14"/>
      <c r="ET35" s="14"/>
      <c r="EU35" s="14"/>
      <c r="EV35" s="14"/>
      <c r="EW35" s="14"/>
      <c r="EX35" s="14"/>
      <c r="EY35" s="14"/>
      <c r="EZ35" s="14"/>
      <c r="FA35" s="14"/>
      <c r="FB35" s="14"/>
      <c r="FC35" s="14"/>
      <c r="FD35" s="14"/>
      <c r="FE35" s="14"/>
      <c r="FF35" s="14"/>
      <c r="FG35" s="14"/>
      <c r="FH35" s="14"/>
      <c r="FI35" s="14"/>
      <c r="FJ35" s="14"/>
      <c r="FK35" s="14"/>
      <c r="FL35" s="14"/>
      <c r="FM35" s="14"/>
      <c r="FN35" s="14"/>
      <c r="FO35" s="14"/>
      <c r="FP35" s="14"/>
      <c r="FQ35" s="14"/>
      <c r="FR35" s="14"/>
      <c r="FS35" s="14"/>
      <c r="FT35" s="14"/>
      <c r="FU35" s="14"/>
      <c r="FV35" s="14"/>
      <c r="FW35" s="14"/>
      <c r="FX35" s="14"/>
      <c r="FY35" s="14"/>
      <c r="FZ35" s="14"/>
      <c r="GA35" s="14"/>
      <c r="GB35" s="14"/>
      <c r="GC35" s="14"/>
      <c r="GD35" s="14"/>
      <c r="GE35" s="14"/>
      <c r="GF35" s="14"/>
      <c r="GG35" s="14"/>
      <c r="GH35" s="14"/>
      <c r="GI35" s="14"/>
      <c r="GJ35" s="14"/>
      <c r="GK35" s="14"/>
      <c r="GL35" s="14"/>
      <c r="GM35" s="14"/>
      <c r="GN35" s="14"/>
      <c r="GO35" s="14"/>
      <c r="GP35" s="14"/>
      <c r="GQ35" s="14"/>
      <c r="GR35" s="14"/>
      <c r="GS35" s="14"/>
      <c r="GT35" s="14"/>
      <c r="GU35" s="14"/>
      <c r="GV35" s="14"/>
      <c r="GW35" s="14"/>
      <c r="GX35" s="14"/>
      <c r="GY35" s="14"/>
      <c r="GZ35" s="14"/>
      <c r="HA35" s="14"/>
      <c r="HB35" s="14"/>
      <c r="HC35" s="14"/>
      <c r="HD35" s="14"/>
      <c r="HE35" s="14"/>
      <c r="HF35" s="14"/>
      <c r="HG35" s="14"/>
      <c r="HH35" s="14"/>
      <c r="HI35" s="14"/>
      <c r="HJ35" s="14"/>
      <c r="HK35" s="14"/>
      <c r="HL35" s="14"/>
      <c r="HM35" s="14"/>
      <c r="HN35" s="14"/>
      <c r="HO35" s="14"/>
      <c r="HP35" s="14"/>
      <c r="HQ35" s="14"/>
      <c r="HR35" s="14"/>
      <c r="HS35" s="14"/>
      <c r="HT35" s="14"/>
      <c r="HU35" s="14"/>
      <c r="HV35" s="14"/>
      <c r="HW35" s="14"/>
      <c r="HX35" s="14"/>
      <c r="HY35" s="14"/>
      <c r="HZ35" s="14"/>
      <c r="IA35" s="14"/>
      <c r="IB35" s="14"/>
      <c r="IC35" s="14"/>
      <c r="ID35" s="14"/>
      <c r="IE35" s="14"/>
      <c r="IF35" s="14"/>
      <c r="IG35" s="14"/>
      <c r="IH35" s="14"/>
      <c r="II35" s="14"/>
      <c r="IJ35" s="14"/>
      <c r="IK35" s="14"/>
      <c r="IL35" s="14"/>
      <c r="IM35" s="14"/>
      <c r="IN35" s="14"/>
      <c r="IO35" s="14"/>
      <c r="IP35" s="14"/>
      <c r="IQ35" s="14"/>
      <c r="IR35" s="14"/>
      <c r="IS35" s="14"/>
      <c r="IT35" s="14"/>
      <c r="IU35" s="14"/>
      <c r="IV35" s="14"/>
      <c r="IW35" s="14"/>
    </row>
    <row r="36" spans="2:257" ht="13.5">
      <c r="B36" s="23"/>
      <c r="C36" s="30"/>
      <c r="D36" s="23"/>
      <c r="F36" s="14"/>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c r="AY36" s="14"/>
      <c r="AZ36" s="14"/>
      <c r="BA36" s="14"/>
      <c r="BB36" s="14"/>
      <c r="BC36" s="14"/>
      <c r="BD36" s="14"/>
      <c r="BE36" s="14"/>
      <c r="BF36" s="14"/>
      <c r="BG36" s="14"/>
      <c r="BH36" s="14"/>
      <c r="BI36" s="14"/>
      <c r="BJ36" s="14"/>
      <c r="BK36" s="14"/>
      <c r="BL36" s="14"/>
      <c r="BM36" s="14"/>
      <c r="BN36" s="14"/>
      <c r="BO36" s="14"/>
      <c r="BP36" s="14"/>
      <c r="BQ36" s="14"/>
      <c r="BR36" s="14"/>
      <c r="BS36" s="14"/>
      <c r="BT36" s="14"/>
      <c r="BU36" s="14"/>
      <c r="BV36" s="14"/>
      <c r="BW36" s="14"/>
      <c r="BX36" s="14"/>
      <c r="BY36" s="14"/>
      <c r="BZ36" s="14"/>
      <c r="CA36" s="14"/>
      <c r="CB36" s="14"/>
      <c r="CC36" s="14"/>
      <c r="CD36" s="14"/>
      <c r="CE36" s="14"/>
      <c r="CF36" s="14"/>
      <c r="CG36" s="14"/>
      <c r="CH36" s="14"/>
      <c r="CI36" s="14"/>
      <c r="CJ36" s="14"/>
      <c r="CK36" s="14"/>
      <c r="CL36" s="14"/>
      <c r="CM36" s="14"/>
      <c r="CN36" s="14"/>
      <c r="CO36" s="14"/>
      <c r="CP36" s="14"/>
      <c r="CQ36" s="14"/>
      <c r="CR36" s="14"/>
      <c r="CS36" s="14"/>
      <c r="CT36" s="14"/>
      <c r="CU36" s="14"/>
      <c r="CV36" s="14"/>
      <c r="CW36" s="14"/>
      <c r="CX36" s="14"/>
      <c r="CY36" s="14"/>
      <c r="CZ36" s="14"/>
      <c r="DA36" s="14"/>
      <c r="DB36" s="14"/>
      <c r="DC36" s="14"/>
      <c r="DD36" s="14"/>
      <c r="DE36" s="14"/>
      <c r="DF36" s="14"/>
      <c r="DG36" s="14"/>
      <c r="DH36" s="14"/>
      <c r="DI36" s="14"/>
      <c r="DJ36" s="14"/>
      <c r="DK36" s="14"/>
      <c r="DL36" s="14"/>
      <c r="DM36" s="14"/>
      <c r="DN36" s="14"/>
      <c r="DO36" s="14"/>
      <c r="DP36" s="14"/>
      <c r="DQ36" s="14"/>
      <c r="DR36" s="14"/>
      <c r="DS36" s="14"/>
      <c r="DT36" s="14"/>
      <c r="DU36" s="14"/>
      <c r="DV36" s="14"/>
      <c r="DW36" s="14"/>
      <c r="DX36" s="14"/>
      <c r="DY36" s="14"/>
      <c r="DZ36" s="14"/>
      <c r="EA36" s="14"/>
      <c r="EB36" s="14"/>
      <c r="EC36" s="14"/>
      <c r="ED36" s="14"/>
      <c r="EE36" s="14"/>
      <c r="EF36" s="14"/>
      <c r="EG36" s="14"/>
      <c r="EH36" s="14"/>
      <c r="EI36" s="14"/>
      <c r="EJ36" s="14"/>
      <c r="EK36" s="14"/>
      <c r="EL36" s="14"/>
      <c r="EM36" s="14"/>
      <c r="EN36" s="14"/>
      <c r="EO36" s="14"/>
      <c r="EP36" s="14"/>
      <c r="EQ36" s="14"/>
      <c r="ER36" s="14"/>
      <c r="ES36" s="14"/>
      <c r="ET36" s="14"/>
      <c r="EU36" s="14"/>
      <c r="EV36" s="14"/>
      <c r="EW36" s="14"/>
      <c r="EX36" s="14"/>
      <c r="EY36" s="14"/>
      <c r="EZ36" s="14"/>
      <c r="FA36" s="14"/>
      <c r="FB36" s="14"/>
      <c r="FC36" s="14"/>
      <c r="FD36" s="14"/>
      <c r="FE36" s="14"/>
      <c r="FF36" s="14"/>
      <c r="FG36" s="14"/>
      <c r="FH36" s="14"/>
      <c r="FI36" s="14"/>
      <c r="FJ36" s="14"/>
      <c r="FK36" s="14"/>
      <c r="FL36" s="14"/>
      <c r="FM36" s="14"/>
      <c r="FN36" s="14"/>
      <c r="FO36" s="14"/>
      <c r="FP36" s="14"/>
      <c r="FQ36" s="14"/>
      <c r="FR36" s="14"/>
      <c r="FS36" s="14"/>
      <c r="FT36" s="14"/>
      <c r="FU36" s="14"/>
      <c r="FV36" s="14"/>
      <c r="FW36" s="14"/>
      <c r="FX36" s="14"/>
      <c r="FY36" s="14"/>
      <c r="FZ36" s="14"/>
      <c r="GA36" s="14"/>
      <c r="GB36" s="14"/>
      <c r="GC36" s="14"/>
      <c r="GD36" s="14"/>
      <c r="GE36" s="14"/>
      <c r="GF36" s="14"/>
      <c r="GG36" s="14"/>
      <c r="GH36" s="14"/>
      <c r="GI36" s="14"/>
      <c r="GJ36" s="14"/>
      <c r="GK36" s="14"/>
      <c r="GL36" s="14"/>
      <c r="GM36" s="14"/>
      <c r="GN36" s="14"/>
      <c r="GO36" s="14"/>
      <c r="GP36" s="14"/>
      <c r="GQ36" s="14"/>
      <c r="GR36" s="14"/>
      <c r="GS36" s="14"/>
      <c r="GT36" s="14"/>
      <c r="GU36" s="14"/>
      <c r="GV36" s="14"/>
      <c r="GW36" s="14"/>
      <c r="GX36" s="14"/>
      <c r="GY36" s="14"/>
      <c r="GZ36" s="14"/>
      <c r="HA36" s="14"/>
      <c r="HB36" s="14"/>
      <c r="HC36" s="14"/>
      <c r="HD36" s="14"/>
      <c r="HE36" s="14"/>
      <c r="HF36" s="14"/>
      <c r="HG36" s="14"/>
      <c r="HH36" s="14"/>
      <c r="HI36" s="14"/>
      <c r="HJ36" s="14"/>
      <c r="HK36" s="14"/>
      <c r="HL36" s="14"/>
      <c r="HM36" s="14"/>
      <c r="HN36" s="14"/>
      <c r="HO36" s="14"/>
      <c r="HP36" s="14"/>
      <c r="HQ36" s="14"/>
      <c r="HR36" s="14"/>
      <c r="HS36" s="14"/>
      <c r="HT36" s="14"/>
      <c r="HU36" s="14"/>
      <c r="HV36" s="14"/>
      <c r="HW36" s="14"/>
      <c r="HX36" s="14"/>
      <c r="HY36" s="14"/>
      <c r="HZ36" s="14"/>
      <c r="IA36" s="14"/>
      <c r="IB36" s="14"/>
      <c r="IC36" s="14"/>
      <c r="ID36" s="14"/>
      <c r="IE36" s="14"/>
      <c r="IF36" s="14"/>
      <c r="IG36" s="14"/>
      <c r="IH36" s="14"/>
      <c r="II36" s="14"/>
      <c r="IJ36" s="14"/>
      <c r="IK36" s="14"/>
      <c r="IL36" s="14"/>
      <c r="IM36" s="14"/>
      <c r="IN36" s="14"/>
      <c r="IO36" s="14"/>
      <c r="IP36" s="14"/>
      <c r="IQ36" s="14"/>
      <c r="IR36" s="14"/>
      <c r="IS36" s="14"/>
      <c r="IT36" s="14"/>
      <c r="IU36" s="14"/>
      <c r="IV36" s="14"/>
      <c r="IW36" s="14"/>
    </row>
    <row r="37" spans="2:257">
      <c r="B37" s="23"/>
      <c r="C37" s="11" t="s">
        <v>205</v>
      </c>
      <c r="D37" s="23"/>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14"/>
      <c r="BQ37" s="14"/>
      <c r="BR37" s="14"/>
      <c r="BS37" s="14"/>
      <c r="BT37" s="14"/>
      <c r="BU37" s="14"/>
      <c r="BV37" s="14"/>
      <c r="BW37" s="14"/>
      <c r="BX37" s="14"/>
      <c r="BY37" s="14"/>
      <c r="BZ37" s="14"/>
      <c r="CA37" s="14"/>
      <c r="CB37" s="14"/>
      <c r="CC37" s="14"/>
      <c r="CD37" s="14"/>
      <c r="CE37" s="14"/>
      <c r="CF37" s="14"/>
      <c r="CG37" s="14"/>
      <c r="CH37" s="14"/>
      <c r="CI37" s="14"/>
      <c r="CJ37" s="14"/>
      <c r="CK37" s="14"/>
      <c r="CL37" s="14"/>
      <c r="CM37" s="14"/>
      <c r="CN37" s="14"/>
      <c r="CO37" s="14"/>
      <c r="CP37" s="14"/>
      <c r="CQ37" s="14"/>
      <c r="CR37" s="14"/>
      <c r="CS37" s="14"/>
      <c r="CT37" s="14"/>
      <c r="CU37" s="14"/>
      <c r="CV37" s="14"/>
      <c r="CW37" s="14"/>
      <c r="CX37" s="14"/>
      <c r="CY37" s="14"/>
      <c r="CZ37" s="14"/>
      <c r="DA37" s="14"/>
      <c r="DB37" s="14"/>
      <c r="DC37" s="14"/>
      <c r="DD37" s="14"/>
      <c r="DE37" s="14"/>
      <c r="DF37" s="14"/>
      <c r="DG37" s="14"/>
      <c r="DH37" s="14"/>
      <c r="DI37" s="14"/>
      <c r="DJ37" s="14"/>
      <c r="DK37" s="14"/>
      <c r="DL37" s="14"/>
      <c r="DM37" s="14"/>
      <c r="DN37" s="14"/>
      <c r="DO37" s="14"/>
      <c r="DP37" s="14"/>
      <c r="DQ37" s="14"/>
      <c r="DR37" s="14"/>
      <c r="DS37" s="14"/>
      <c r="DT37" s="14"/>
      <c r="DU37" s="14"/>
      <c r="DV37" s="14"/>
      <c r="DW37" s="14"/>
      <c r="DX37" s="14"/>
      <c r="DY37" s="14"/>
      <c r="DZ37" s="14"/>
      <c r="EA37" s="14"/>
      <c r="EB37" s="14"/>
      <c r="EC37" s="14"/>
      <c r="ED37" s="14"/>
      <c r="EE37" s="14"/>
      <c r="EF37" s="14"/>
      <c r="EG37" s="14"/>
      <c r="EH37" s="14"/>
      <c r="EI37" s="14"/>
      <c r="EJ37" s="14"/>
      <c r="EK37" s="14"/>
      <c r="EL37" s="14"/>
      <c r="EM37" s="14"/>
      <c r="EN37" s="14"/>
      <c r="EO37" s="14"/>
      <c r="EP37" s="14"/>
      <c r="EQ37" s="14"/>
      <c r="ER37" s="14"/>
      <c r="ES37" s="14"/>
      <c r="ET37" s="14"/>
      <c r="EU37" s="14"/>
      <c r="EV37" s="14"/>
      <c r="EW37" s="14"/>
      <c r="EX37" s="14"/>
      <c r="EY37" s="14"/>
      <c r="EZ37" s="14"/>
      <c r="FA37" s="14"/>
      <c r="FB37" s="14"/>
      <c r="FC37" s="14"/>
      <c r="FD37" s="14"/>
      <c r="FE37" s="14"/>
      <c r="FF37" s="14"/>
      <c r="FG37" s="14"/>
      <c r="FH37" s="14"/>
      <c r="FI37" s="14"/>
      <c r="FJ37" s="14"/>
      <c r="FK37" s="14"/>
      <c r="FL37" s="14"/>
      <c r="FM37" s="14"/>
      <c r="FN37" s="14"/>
      <c r="FO37" s="14"/>
      <c r="FP37" s="14"/>
      <c r="FQ37" s="14"/>
      <c r="FR37" s="14"/>
      <c r="FS37" s="14"/>
      <c r="FT37" s="14"/>
      <c r="FU37" s="14"/>
      <c r="FV37" s="14"/>
      <c r="FW37" s="14"/>
      <c r="FX37" s="14"/>
      <c r="FY37" s="14"/>
      <c r="FZ37" s="14"/>
      <c r="GA37" s="14"/>
      <c r="GB37" s="14"/>
      <c r="GC37" s="14"/>
      <c r="GD37" s="14"/>
      <c r="GE37" s="14"/>
      <c r="GF37" s="14"/>
      <c r="GG37" s="14"/>
      <c r="GH37" s="14"/>
      <c r="GI37" s="14"/>
      <c r="GJ37" s="14"/>
      <c r="GK37" s="14"/>
      <c r="GL37" s="14"/>
      <c r="GM37" s="14"/>
      <c r="GN37" s="14"/>
      <c r="GO37" s="14"/>
      <c r="GP37" s="14"/>
      <c r="GQ37" s="14"/>
      <c r="GR37" s="14"/>
      <c r="GS37" s="14"/>
      <c r="GT37" s="14"/>
      <c r="GU37" s="14"/>
      <c r="GV37" s="14"/>
      <c r="GW37" s="14"/>
      <c r="GX37" s="14"/>
      <c r="GY37" s="14"/>
      <c r="GZ37" s="14"/>
      <c r="HA37" s="14"/>
      <c r="HB37" s="14"/>
      <c r="HC37" s="14"/>
      <c r="HD37" s="14"/>
      <c r="HE37" s="14"/>
      <c r="HF37" s="14"/>
      <c r="HG37" s="14"/>
      <c r="HH37" s="14"/>
      <c r="HI37" s="14"/>
      <c r="HJ37" s="14"/>
      <c r="HK37" s="14"/>
      <c r="HL37" s="14"/>
      <c r="HM37" s="14"/>
      <c r="HN37" s="14"/>
      <c r="HO37" s="14"/>
      <c r="HP37" s="14"/>
      <c r="HQ37" s="14"/>
      <c r="HR37" s="14"/>
      <c r="HS37" s="14"/>
      <c r="HT37" s="14"/>
      <c r="HU37" s="14"/>
      <c r="HV37" s="14"/>
      <c r="HW37" s="14"/>
      <c r="HX37" s="14"/>
      <c r="HY37" s="14"/>
      <c r="HZ37" s="14"/>
      <c r="IA37" s="14"/>
      <c r="IB37" s="14"/>
      <c r="IC37" s="14"/>
      <c r="ID37" s="14"/>
      <c r="IE37" s="14"/>
      <c r="IF37" s="14"/>
      <c r="IG37" s="14"/>
      <c r="IH37" s="14"/>
      <c r="II37" s="14"/>
      <c r="IJ37" s="14"/>
      <c r="IK37" s="14"/>
      <c r="IL37" s="14"/>
      <c r="IM37" s="14"/>
      <c r="IN37" s="14"/>
      <c r="IO37" s="14"/>
      <c r="IP37" s="14"/>
      <c r="IQ37" s="14"/>
      <c r="IR37" s="14"/>
      <c r="IS37" s="14"/>
      <c r="IT37" s="14"/>
      <c r="IU37" s="14"/>
      <c r="IV37" s="14"/>
      <c r="IW37" s="14"/>
    </row>
    <row r="38" spans="2:257">
      <c r="B38" s="23"/>
      <c r="C38" s="23"/>
      <c r="D38" s="23"/>
      <c r="F38" s="14"/>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c r="BF38" s="14"/>
      <c r="BG38" s="14"/>
      <c r="BH38" s="14"/>
      <c r="BI38" s="14"/>
      <c r="BJ38" s="14"/>
      <c r="BK38" s="14"/>
      <c r="BL38" s="14"/>
      <c r="BM38" s="14"/>
      <c r="BN38" s="14"/>
      <c r="BO38" s="14"/>
      <c r="BP38" s="14"/>
      <c r="BQ38" s="14"/>
      <c r="BR38" s="14"/>
      <c r="BS38" s="14"/>
      <c r="BT38" s="14"/>
      <c r="BU38" s="14"/>
      <c r="BV38" s="14"/>
      <c r="BW38" s="14"/>
      <c r="BX38" s="14"/>
      <c r="BY38" s="14"/>
      <c r="BZ38" s="14"/>
      <c r="CA38" s="14"/>
      <c r="CB38" s="14"/>
      <c r="CC38" s="14"/>
      <c r="CD38" s="14"/>
      <c r="CE38" s="14"/>
      <c r="CF38" s="14"/>
      <c r="CG38" s="14"/>
      <c r="CH38" s="14"/>
      <c r="CI38" s="14"/>
      <c r="CJ38" s="14"/>
      <c r="CK38" s="14"/>
      <c r="CL38" s="14"/>
      <c r="CM38" s="14"/>
      <c r="CN38" s="14"/>
      <c r="CO38" s="14"/>
      <c r="CP38" s="14"/>
      <c r="CQ38" s="14"/>
      <c r="CR38" s="14"/>
      <c r="CS38" s="14"/>
      <c r="CT38" s="14"/>
      <c r="CU38" s="14"/>
      <c r="CV38" s="14"/>
      <c r="CW38" s="14"/>
      <c r="CX38" s="14"/>
      <c r="CY38" s="14"/>
      <c r="CZ38" s="14"/>
      <c r="DA38" s="14"/>
      <c r="DB38" s="14"/>
      <c r="DC38" s="14"/>
      <c r="DD38" s="14"/>
      <c r="DE38" s="14"/>
      <c r="DF38" s="14"/>
      <c r="DG38" s="14"/>
      <c r="DH38" s="14"/>
      <c r="DI38" s="14"/>
      <c r="DJ38" s="14"/>
      <c r="DK38" s="14"/>
      <c r="DL38" s="14"/>
      <c r="DM38" s="14"/>
      <c r="DN38" s="14"/>
      <c r="DO38" s="14"/>
      <c r="DP38" s="14"/>
      <c r="DQ38" s="14"/>
      <c r="DR38" s="14"/>
      <c r="DS38" s="14"/>
      <c r="DT38" s="14"/>
      <c r="DU38" s="14"/>
      <c r="DV38" s="14"/>
      <c r="DW38" s="14"/>
      <c r="DX38" s="14"/>
      <c r="DY38" s="14"/>
      <c r="DZ38" s="14"/>
      <c r="EA38" s="14"/>
      <c r="EB38" s="14"/>
      <c r="EC38" s="14"/>
      <c r="ED38" s="14"/>
      <c r="EE38" s="14"/>
      <c r="EF38" s="14"/>
      <c r="EG38" s="14"/>
      <c r="EH38" s="14"/>
      <c r="EI38" s="14"/>
      <c r="EJ38" s="14"/>
      <c r="EK38" s="14"/>
      <c r="EL38" s="14"/>
      <c r="EM38" s="14"/>
      <c r="EN38" s="14"/>
      <c r="EO38" s="14"/>
      <c r="EP38" s="14"/>
      <c r="EQ38" s="14"/>
      <c r="ER38" s="14"/>
      <c r="ES38" s="14"/>
      <c r="ET38" s="14"/>
      <c r="EU38" s="14"/>
      <c r="EV38" s="14"/>
      <c r="EW38" s="14"/>
      <c r="EX38" s="14"/>
      <c r="EY38" s="14"/>
      <c r="EZ38" s="14"/>
      <c r="FA38" s="14"/>
      <c r="FB38" s="14"/>
      <c r="FC38" s="14"/>
      <c r="FD38" s="14"/>
      <c r="FE38" s="14"/>
      <c r="FF38" s="14"/>
      <c r="FG38" s="14"/>
      <c r="FH38" s="14"/>
      <c r="FI38" s="14"/>
      <c r="FJ38" s="14"/>
      <c r="FK38" s="14"/>
      <c r="FL38" s="14"/>
      <c r="FM38" s="14"/>
      <c r="FN38" s="14"/>
      <c r="FO38" s="14"/>
      <c r="FP38" s="14"/>
      <c r="FQ38" s="14"/>
      <c r="FR38" s="14"/>
      <c r="FS38" s="14"/>
      <c r="FT38" s="14"/>
      <c r="FU38" s="14"/>
      <c r="FV38" s="14"/>
      <c r="FW38" s="14"/>
      <c r="FX38" s="14"/>
      <c r="FY38" s="14"/>
      <c r="FZ38" s="14"/>
      <c r="GA38" s="14"/>
      <c r="GB38" s="14"/>
      <c r="GC38" s="14"/>
      <c r="GD38" s="14"/>
      <c r="GE38" s="14"/>
      <c r="GF38" s="14"/>
      <c r="GG38" s="14"/>
      <c r="GH38" s="14"/>
      <c r="GI38" s="14"/>
      <c r="GJ38" s="14"/>
      <c r="GK38" s="14"/>
      <c r="GL38" s="14"/>
      <c r="GM38" s="14"/>
      <c r="GN38" s="14"/>
      <c r="GO38" s="14"/>
      <c r="GP38" s="14"/>
      <c r="GQ38" s="14"/>
      <c r="GR38" s="14"/>
      <c r="GS38" s="14"/>
      <c r="GT38" s="14"/>
      <c r="GU38" s="14"/>
      <c r="GV38" s="14"/>
      <c r="GW38" s="14"/>
      <c r="GX38" s="14"/>
      <c r="GY38" s="14"/>
      <c r="GZ38" s="14"/>
      <c r="HA38" s="14"/>
      <c r="HB38" s="14"/>
      <c r="HC38" s="14"/>
      <c r="HD38" s="14"/>
      <c r="HE38" s="14"/>
      <c r="HF38" s="14"/>
      <c r="HG38" s="14"/>
      <c r="HH38" s="14"/>
      <c r="HI38" s="14"/>
      <c r="HJ38" s="14"/>
      <c r="HK38" s="14"/>
      <c r="HL38" s="14"/>
      <c r="HM38" s="14"/>
      <c r="HN38" s="14"/>
      <c r="HO38" s="14"/>
      <c r="HP38" s="14"/>
      <c r="HQ38" s="14"/>
      <c r="HR38" s="14"/>
      <c r="HS38" s="14"/>
      <c r="HT38" s="14"/>
      <c r="HU38" s="14"/>
      <c r="HV38" s="14"/>
      <c r="HW38" s="14"/>
      <c r="HX38" s="14"/>
      <c r="HY38" s="14"/>
      <c r="HZ38" s="14"/>
      <c r="IA38" s="14"/>
      <c r="IB38" s="14"/>
      <c r="IC38" s="14"/>
      <c r="ID38" s="14"/>
      <c r="IE38" s="14"/>
      <c r="IF38" s="14"/>
      <c r="IG38" s="14"/>
      <c r="IH38" s="14"/>
      <c r="II38" s="14"/>
      <c r="IJ38" s="14"/>
      <c r="IK38" s="14"/>
      <c r="IL38" s="14"/>
      <c r="IM38" s="14"/>
      <c r="IN38" s="14"/>
      <c r="IO38" s="14"/>
      <c r="IP38" s="14"/>
      <c r="IQ38" s="14"/>
      <c r="IR38" s="14"/>
      <c r="IS38" s="14"/>
      <c r="IT38" s="14"/>
      <c r="IU38" s="14"/>
      <c r="IV38" s="14"/>
      <c r="IW38" s="14"/>
    </row>
    <row r="39" spans="2:257">
      <c r="B39" s="23"/>
      <c r="C39" s="31" t="s">
        <v>2169</v>
      </c>
      <c r="D39" s="23"/>
      <c r="F39" s="14"/>
      <c r="G39" s="14"/>
      <c r="H39" s="14"/>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AY39" s="14"/>
      <c r="AZ39" s="14"/>
      <c r="BA39" s="14"/>
      <c r="BB39" s="14"/>
      <c r="BC39" s="14"/>
      <c r="BD39" s="14"/>
      <c r="BE39" s="14"/>
      <c r="BF39" s="14"/>
      <c r="BG39" s="14"/>
      <c r="BH39" s="14"/>
      <c r="BI39" s="14"/>
      <c r="BJ39" s="14"/>
      <c r="BK39" s="14"/>
      <c r="BL39" s="14"/>
      <c r="BM39" s="14"/>
      <c r="BN39" s="14"/>
      <c r="BO39" s="14"/>
      <c r="BP39" s="14"/>
      <c r="BQ39" s="14"/>
      <c r="BR39" s="14"/>
      <c r="BS39" s="14"/>
      <c r="BT39" s="14"/>
      <c r="BU39" s="14"/>
      <c r="BV39" s="14"/>
      <c r="BW39" s="14"/>
      <c r="BX39" s="14"/>
      <c r="BY39" s="14"/>
      <c r="BZ39" s="14"/>
      <c r="CA39" s="14"/>
      <c r="CB39" s="14"/>
      <c r="CC39" s="14"/>
      <c r="CD39" s="14"/>
      <c r="CE39" s="14"/>
      <c r="CF39" s="14"/>
      <c r="CG39" s="14"/>
      <c r="CH39" s="14"/>
      <c r="CI39" s="14"/>
      <c r="CJ39" s="14"/>
      <c r="CK39" s="14"/>
      <c r="CL39" s="14"/>
      <c r="CM39" s="14"/>
      <c r="CN39" s="14"/>
      <c r="CO39" s="14"/>
      <c r="CP39" s="14"/>
      <c r="CQ39" s="14"/>
      <c r="CR39" s="14"/>
      <c r="CS39" s="14"/>
      <c r="CT39" s="14"/>
      <c r="CU39" s="14"/>
      <c r="CV39" s="14"/>
      <c r="CW39" s="14"/>
      <c r="CX39" s="14"/>
      <c r="CY39" s="14"/>
      <c r="CZ39" s="14"/>
      <c r="DA39" s="14"/>
      <c r="DB39" s="14"/>
      <c r="DC39" s="14"/>
      <c r="DD39" s="14"/>
      <c r="DE39" s="14"/>
      <c r="DF39" s="14"/>
      <c r="DG39" s="14"/>
      <c r="DH39" s="14"/>
      <c r="DI39" s="14"/>
      <c r="DJ39" s="14"/>
      <c r="DK39" s="14"/>
      <c r="DL39" s="14"/>
      <c r="DM39" s="14"/>
      <c r="DN39" s="14"/>
      <c r="DO39" s="14"/>
      <c r="DP39" s="14"/>
      <c r="DQ39" s="14"/>
      <c r="DR39" s="14"/>
      <c r="DS39" s="14"/>
      <c r="DT39" s="14"/>
      <c r="DU39" s="14"/>
      <c r="DV39" s="14"/>
      <c r="DW39" s="14"/>
      <c r="DX39" s="14"/>
      <c r="DY39" s="14"/>
      <c r="DZ39" s="14"/>
      <c r="EA39" s="14"/>
      <c r="EB39" s="14"/>
      <c r="EC39" s="14"/>
      <c r="ED39" s="14"/>
      <c r="EE39" s="14"/>
      <c r="EF39" s="14"/>
      <c r="EG39" s="14"/>
      <c r="EH39" s="14"/>
      <c r="EI39" s="14"/>
      <c r="EJ39" s="14"/>
      <c r="EK39" s="14"/>
      <c r="EL39" s="14"/>
      <c r="EM39" s="14"/>
      <c r="EN39" s="14"/>
      <c r="EO39" s="14"/>
      <c r="EP39" s="14"/>
      <c r="EQ39" s="14"/>
      <c r="ER39" s="14"/>
      <c r="ES39" s="14"/>
      <c r="ET39" s="14"/>
      <c r="EU39" s="14"/>
      <c r="EV39" s="14"/>
      <c r="EW39" s="14"/>
      <c r="EX39" s="14"/>
      <c r="EY39" s="14"/>
      <c r="EZ39" s="14"/>
      <c r="FA39" s="14"/>
      <c r="FB39" s="14"/>
      <c r="FC39" s="14"/>
      <c r="FD39" s="14"/>
      <c r="FE39" s="14"/>
      <c r="FF39" s="14"/>
      <c r="FG39" s="14"/>
      <c r="FH39" s="14"/>
      <c r="FI39" s="14"/>
      <c r="FJ39" s="14"/>
      <c r="FK39" s="14"/>
      <c r="FL39" s="14"/>
      <c r="FM39" s="14"/>
      <c r="FN39" s="14"/>
      <c r="FO39" s="14"/>
      <c r="FP39" s="14"/>
      <c r="FQ39" s="14"/>
      <c r="FR39" s="14"/>
      <c r="FS39" s="14"/>
      <c r="FT39" s="14"/>
      <c r="FU39" s="14"/>
      <c r="FV39" s="14"/>
      <c r="FW39" s="14"/>
      <c r="FX39" s="14"/>
      <c r="FY39" s="14"/>
      <c r="FZ39" s="14"/>
      <c r="GA39" s="14"/>
      <c r="GB39" s="14"/>
      <c r="GC39" s="14"/>
      <c r="GD39" s="14"/>
      <c r="GE39" s="14"/>
      <c r="GF39" s="14"/>
      <c r="GG39" s="14"/>
      <c r="GH39" s="14"/>
      <c r="GI39" s="14"/>
      <c r="GJ39" s="14"/>
      <c r="GK39" s="14"/>
      <c r="GL39" s="14"/>
      <c r="GM39" s="14"/>
      <c r="GN39" s="14"/>
      <c r="GO39" s="14"/>
      <c r="GP39" s="14"/>
      <c r="GQ39" s="14"/>
      <c r="GR39" s="14"/>
      <c r="GS39" s="14"/>
      <c r="GT39" s="14"/>
      <c r="GU39" s="14"/>
      <c r="GV39" s="14"/>
      <c r="GW39" s="14"/>
      <c r="GX39" s="14"/>
      <c r="GY39" s="14"/>
      <c r="GZ39" s="14"/>
      <c r="HA39" s="14"/>
      <c r="HB39" s="14"/>
      <c r="HC39" s="14"/>
      <c r="HD39" s="14"/>
      <c r="HE39" s="14"/>
      <c r="HF39" s="14"/>
      <c r="HG39" s="14"/>
      <c r="HH39" s="14"/>
      <c r="HI39" s="14"/>
      <c r="HJ39" s="14"/>
      <c r="HK39" s="14"/>
      <c r="HL39" s="14"/>
      <c r="HM39" s="14"/>
      <c r="HN39" s="14"/>
      <c r="HO39" s="14"/>
      <c r="HP39" s="14"/>
      <c r="HQ39" s="14"/>
      <c r="HR39" s="14"/>
      <c r="HS39" s="14"/>
      <c r="HT39" s="14"/>
      <c r="HU39" s="14"/>
      <c r="HV39" s="14"/>
      <c r="HW39" s="14"/>
      <c r="HX39" s="14"/>
      <c r="HY39" s="14"/>
      <c r="HZ39" s="14"/>
      <c r="IA39" s="14"/>
      <c r="IB39" s="14"/>
      <c r="IC39" s="14"/>
      <c r="ID39" s="14"/>
      <c r="IE39" s="14"/>
      <c r="IF39" s="14"/>
      <c r="IG39" s="14"/>
      <c r="IH39" s="14"/>
      <c r="II39" s="14"/>
      <c r="IJ39" s="14"/>
      <c r="IK39" s="14"/>
      <c r="IL39" s="14"/>
      <c r="IM39" s="14"/>
      <c r="IN39" s="14"/>
      <c r="IO39" s="14"/>
      <c r="IP39" s="14"/>
      <c r="IQ39" s="14"/>
      <c r="IR39" s="14"/>
      <c r="IS39" s="14"/>
      <c r="IT39" s="14"/>
      <c r="IU39" s="14"/>
      <c r="IV39" s="14"/>
      <c r="IW39" s="14"/>
    </row>
  </sheetData>
  <sheetProtection algorithmName="SHA-512" hashValue="bEpjcd0KcmXH8m59DhSoPPQlEbtwA5ChYjnqd6MHOZ3Bj7JuqEJGH31iO2Qx2Nk3moMRkqy2E3cMmisJAaLlJA==" saltValue="cgekJ4+UVt3RYTvXgdjiMg==" spinCount="100000" sheet="1" objects="1" scenarios="1"/>
  <mergeCells count="8">
    <mergeCell ref="A2:G2"/>
    <mergeCell ref="B27:D28"/>
    <mergeCell ref="B21:C21"/>
    <mergeCell ref="B9:C10"/>
    <mergeCell ref="B13:C13"/>
    <mergeCell ref="B19:C19"/>
    <mergeCell ref="B17:C17"/>
    <mergeCell ref="B15:C15"/>
  </mergeCells>
  <pageMargins left="0.70866141732283472" right="0.70866141732283472" top="0.39370078740157483" bottom="0.74803149606299213" header="0.31496062992125984" footer="0.31496062992125984"/>
  <pageSetup paperSize="9" firstPageNumber="49" orientation="portrait" r:id="rId1"/>
  <headerFooter>
    <oddFooter>&amp;L&amp;K00-034Ukupna rekapitulacija&amp;R&amp;P/&amp;N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8</vt:i4>
      </vt:variant>
      <vt:variant>
        <vt:lpstr>Imenovani rasponi</vt:lpstr>
      </vt:variant>
      <vt:variant>
        <vt:i4>66</vt:i4>
      </vt:variant>
    </vt:vector>
  </HeadingPairs>
  <TitlesOfParts>
    <vt:vector size="74" baseType="lpstr">
      <vt:lpstr>0A_Naslovnica</vt:lpstr>
      <vt:lpstr>0B_Opci uvjeti uz troskovnik</vt:lpstr>
      <vt:lpstr>01_TR-Građevinsko-obrtnički</vt:lpstr>
      <vt:lpstr>02_TR-Vodovod i odvodnja</vt:lpstr>
      <vt:lpstr>03_TR_Strojarstvo</vt:lpstr>
      <vt:lpstr>04_TR_Elektro</vt:lpstr>
      <vt:lpstr>05_TR_Prometnice</vt:lpstr>
      <vt:lpstr>REKAPITULACIJA</vt:lpstr>
      <vt:lpstr>'01_TR-Građevinsko-obrtnički'!Ispis_naslova</vt:lpstr>
      <vt:lpstr>'02_TR-Vodovod i odvodnja'!Ispis_naslova</vt:lpstr>
      <vt:lpstr>'03_TR_Strojarstvo'!Ispis_naslova</vt:lpstr>
      <vt:lpstr>'04_TR_Elektro'!Ispis_naslova</vt:lpstr>
      <vt:lpstr>'05_TR_Prometnice'!Ispis_naslova</vt:lpstr>
      <vt:lpstr>'0B_Opci uvjeti uz troskovnik'!Ispis_naslova</vt:lpstr>
      <vt:lpstr>'01_TR-Građevinsko-obrtnički'!Podrucje_ispisa</vt:lpstr>
      <vt:lpstr>'02_TR-Vodovod i odvodnja'!Podrucje_ispisa</vt:lpstr>
      <vt:lpstr>'03_TR_Strojarstvo'!Podrucje_ispisa</vt:lpstr>
      <vt:lpstr>'04_TR_Elektro'!Podrucje_ispisa</vt:lpstr>
      <vt:lpstr>'05_TR_Prometnice'!Podrucje_ispisa</vt:lpstr>
      <vt:lpstr>'0A_Naslovnica'!Podrucje_ispisa</vt:lpstr>
      <vt:lpstr>'0B_Opci uvjeti uz troskovnik'!Podrucje_ispisa</vt:lpstr>
      <vt:lpstr>REKAPITULACIJA!Podrucje_ispisa</vt:lpstr>
      <vt:lpstr>sum_1</vt:lpstr>
      <vt:lpstr>sum_1.01</vt:lpstr>
      <vt:lpstr>sum_1.02</vt:lpstr>
      <vt:lpstr>sum_1.03</vt:lpstr>
      <vt:lpstr>sum_1.04</vt:lpstr>
      <vt:lpstr>sum_1.05</vt:lpstr>
      <vt:lpstr>sum_1.06</vt:lpstr>
      <vt:lpstr>sum_1.07</vt:lpstr>
      <vt:lpstr>sum_1.08</vt:lpstr>
      <vt:lpstr>sum_1.09</vt:lpstr>
      <vt:lpstr>sum_1.10</vt:lpstr>
      <vt:lpstr>sum_1.11</vt:lpstr>
      <vt:lpstr>sum_1.12</vt:lpstr>
      <vt:lpstr>sum_1.13</vt:lpstr>
      <vt:lpstr>sum_1.14</vt:lpstr>
      <vt:lpstr>sum_1.15</vt:lpstr>
      <vt:lpstr>sum_2</vt:lpstr>
      <vt:lpstr>sum_2.01</vt:lpstr>
      <vt:lpstr>sum_2.02</vt:lpstr>
      <vt:lpstr>sum_2.03</vt:lpstr>
      <vt:lpstr>sum_2.04</vt:lpstr>
      <vt:lpstr>sum_2.05</vt:lpstr>
      <vt:lpstr>sum_2.06</vt:lpstr>
      <vt:lpstr>sum_2.07</vt:lpstr>
      <vt:lpstr>sum_3</vt:lpstr>
      <vt:lpstr>sum_3.01</vt:lpstr>
      <vt:lpstr>sum_3.02</vt:lpstr>
      <vt:lpstr>sum_3.03</vt:lpstr>
      <vt:lpstr>sum_3.04</vt:lpstr>
      <vt:lpstr>sum_3.05</vt:lpstr>
      <vt:lpstr>sum_4</vt:lpstr>
      <vt:lpstr>sum_4.01</vt:lpstr>
      <vt:lpstr>sum_4.02</vt:lpstr>
      <vt:lpstr>sum_4.03</vt:lpstr>
      <vt:lpstr>sum_4.04</vt:lpstr>
      <vt:lpstr>sum_4.05</vt:lpstr>
      <vt:lpstr>sum_4.06</vt:lpstr>
      <vt:lpstr>sum_4.07</vt:lpstr>
      <vt:lpstr>sum_4.08</vt:lpstr>
      <vt:lpstr>sum_4.09</vt:lpstr>
      <vt:lpstr>sum_4.10</vt:lpstr>
      <vt:lpstr>sum_4.11</vt:lpstr>
      <vt:lpstr>sum_4.12</vt:lpstr>
      <vt:lpstr>sum_4.13</vt:lpstr>
      <vt:lpstr>sum_4.14</vt:lpstr>
      <vt:lpstr>sum_4.15</vt:lpstr>
      <vt:lpstr>sum_5</vt:lpstr>
      <vt:lpstr>sum_5.01</vt:lpstr>
      <vt:lpstr>sum_5.02</vt:lpstr>
      <vt:lpstr>sum_5.03</vt:lpstr>
      <vt:lpstr>sum_5.04</vt:lpstr>
      <vt:lpstr>sum_5.05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MaMiS</dc:creator>
  <cp:lastModifiedBy>Žana Galić</cp:lastModifiedBy>
  <cp:lastPrinted>2026-06-03T16:45:43Z</cp:lastPrinted>
  <dcterms:created xsi:type="dcterms:W3CDTF">2017-05-09T13:12:23Z</dcterms:created>
  <dcterms:modified xsi:type="dcterms:W3CDTF">2026-06-18T16:42:22Z</dcterms:modified>
</cp:coreProperties>
</file>